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2.xml" ContentType="application/vnd.openxmlformats-officedocument.drawing+xml"/>
  <Override PartName="/xl/charts/chart9.xml" ContentType="application/vnd.openxmlformats-officedocument.drawingml.chart+xml"/>
  <Override PartName="/xl/drawings/drawing3.xml" ContentType="application/vnd.openxmlformats-officedocument.drawing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6207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aprovai/Desktop/Dropbox/excel book/3d Ed/"/>
    </mc:Choice>
  </mc:AlternateContent>
  <bookViews>
    <workbookView xWindow="2520" yWindow="1020" windowWidth="25600" windowHeight="16060" tabRatio="880"/>
  </bookViews>
  <sheets>
    <sheet name="Data" sheetId="1" r:id="rId1"/>
    <sheet name="Charts" sheetId="17" r:id="rId2"/>
    <sheet name="Independent t-Test" sheetId="3" r:id="rId3"/>
    <sheet name="Dependent t-Test" sheetId="4" r:id="rId4"/>
    <sheet name="Chi-Square Contingency Table" sheetId="6" r:id="rId5"/>
    <sheet name="Mann-Whitney U Test" sheetId="8" r:id="rId6"/>
    <sheet name="Kruskal-Wallis H Test" sheetId="14" r:id="rId7"/>
    <sheet name="One-Way Between Subjects ANOVA" sheetId="16" r:id="rId8"/>
    <sheet name="One-Way Within Subjects ANOVA" sheetId="10" r:id="rId9"/>
    <sheet name="Friedman Test" sheetId="11" r:id="rId10"/>
    <sheet name="Wilcoxon Signed Ranks Test" sheetId="15" r:id="rId11"/>
    <sheet name="Related Samples Sign Test" sheetId="18" r:id="rId12"/>
    <sheet name="Confidence Interval" sheetId="19" r:id="rId13"/>
  </sheets>
  <calcPr calcId="15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3" i="19" l="1"/>
  <c r="D12" i="19"/>
  <c r="D16" i="19"/>
  <c r="D14" i="19"/>
  <c r="D15" i="19"/>
  <c r="D17" i="19"/>
  <c r="D19" i="19"/>
  <c r="D18" i="19"/>
  <c r="D2" i="19"/>
  <c r="D5" i="19"/>
  <c r="D3" i="19"/>
  <c r="G2" i="19"/>
  <c r="G5" i="19"/>
  <c r="G3" i="19"/>
  <c r="G7" i="19"/>
  <c r="G6" i="19"/>
  <c r="G14" i="19"/>
  <c r="G12" i="19"/>
  <c r="G15" i="19"/>
  <c r="G13" i="19"/>
  <c r="G17" i="19"/>
  <c r="G16" i="19"/>
  <c r="D7" i="19"/>
  <c r="D9" i="19"/>
  <c r="D8" i="19"/>
  <c r="J12" i="11"/>
  <c r="J13" i="11"/>
  <c r="D2" i="11"/>
  <c r="D3" i="11"/>
  <c r="D4" i="11"/>
  <c r="D5" i="11"/>
  <c r="D6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32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J19" i="11"/>
  <c r="J20" i="11"/>
  <c r="J21" i="11"/>
  <c r="J15" i="11"/>
  <c r="J22" i="11"/>
  <c r="E2" i="11"/>
  <c r="E3" i="11"/>
  <c r="E4" i="11"/>
  <c r="E5" i="1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21" i="11"/>
  <c r="E22" i="11"/>
  <c r="E23" i="11"/>
  <c r="E24" i="11"/>
  <c r="E25" i="11"/>
  <c r="E26" i="11"/>
  <c r="E27" i="11"/>
  <c r="E28" i="11"/>
  <c r="E29" i="11"/>
  <c r="E30" i="11"/>
  <c r="E31" i="11"/>
  <c r="E32" i="11"/>
  <c r="E33" i="11"/>
  <c r="E34" i="11"/>
  <c r="E35" i="11"/>
  <c r="E36" i="11"/>
  <c r="E37" i="11"/>
  <c r="E38" i="11"/>
  <c r="E39" i="11"/>
  <c r="E40" i="11"/>
  <c r="E41" i="11"/>
  <c r="E42" i="11"/>
  <c r="E43" i="11"/>
  <c r="E44" i="11"/>
  <c r="E45" i="11"/>
  <c r="E46" i="11"/>
  <c r="E47" i="11"/>
  <c r="E48" i="11"/>
  <c r="E49" i="11"/>
  <c r="E50" i="11"/>
  <c r="E51" i="11"/>
  <c r="E52" i="11"/>
  <c r="E53" i="11"/>
  <c r="E54" i="11"/>
  <c r="E55" i="11"/>
  <c r="E56" i="11"/>
  <c r="E57" i="11"/>
  <c r="E58" i="11"/>
  <c r="E59" i="11"/>
  <c r="E60" i="11"/>
  <c r="E61" i="11"/>
  <c r="E62" i="11"/>
  <c r="E63" i="11"/>
  <c r="E64" i="11"/>
  <c r="E65" i="11"/>
  <c r="E66" i="11"/>
  <c r="E67" i="11"/>
  <c r="E68" i="11"/>
  <c r="E69" i="11"/>
  <c r="E70" i="11"/>
  <c r="E71" i="11"/>
  <c r="E72" i="11"/>
  <c r="E73" i="11"/>
  <c r="E74" i="11"/>
  <c r="E75" i="11"/>
  <c r="E76" i="11"/>
  <c r="J6" i="11"/>
  <c r="J9" i="11"/>
  <c r="F2" i="11"/>
  <c r="F3" i="11"/>
  <c r="F4" i="11"/>
  <c r="F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41" i="11"/>
  <c r="F42" i="11"/>
  <c r="F43" i="11"/>
  <c r="F44" i="11"/>
  <c r="F45" i="11"/>
  <c r="F46" i="11"/>
  <c r="F47" i="11"/>
  <c r="F48" i="11"/>
  <c r="F49" i="11"/>
  <c r="F50" i="11"/>
  <c r="F51" i="11"/>
  <c r="F52" i="11"/>
  <c r="F53" i="11"/>
  <c r="F54" i="11"/>
  <c r="F55" i="11"/>
  <c r="F56" i="11"/>
  <c r="F57" i="11"/>
  <c r="F58" i="11"/>
  <c r="F59" i="11"/>
  <c r="F60" i="11"/>
  <c r="F61" i="11"/>
  <c r="F62" i="11"/>
  <c r="F63" i="11"/>
  <c r="F64" i="11"/>
  <c r="F65" i="11"/>
  <c r="F66" i="11"/>
  <c r="F67" i="11"/>
  <c r="F68" i="11"/>
  <c r="F69" i="11"/>
  <c r="F70" i="11"/>
  <c r="F71" i="11"/>
  <c r="F72" i="11"/>
  <c r="F73" i="11"/>
  <c r="F74" i="11"/>
  <c r="F75" i="11"/>
  <c r="F76" i="11"/>
  <c r="J7" i="11"/>
  <c r="J10" i="11"/>
  <c r="G2" i="11"/>
  <c r="G3" i="11"/>
  <c r="G4" i="11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4" i="11"/>
  <c r="G45" i="11"/>
  <c r="G46" i="11"/>
  <c r="G47" i="11"/>
  <c r="G48" i="11"/>
  <c r="G49" i="11"/>
  <c r="G50" i="11"/>
  <c r="G51" i="11"/>
  <c r="G52" i="11"/>
  <c r="G53" i="11"/>
  <c r="G54" i="11"/>
  <c r="G55" i="11"/>
  <c r="G56" i="11"/>
  <c r="G57" i="11"/>
  <c r="G58" i="11"/>
  <c r="G59" i="11"/>
  <c r="G60" i="11"/>
  <c r="G61" i="11"/>
  <c r="G62" i="11"/>
  <c r="G63" i="11"/>
  <c r="G64" i="11"/>
  <c r="G65" i="11"/>
  <c r="G66" i="11"/>
  <c r="G67" i="11"/>
  <c r="G68" i="11"/>
  <c r="G69" i="11"/>
  <c r="G70" i="11"/>
  <c r="G71" i="11"/>
  <c r="G72" i="11"/>
  <c r="G73" i="11"/>
  <c r="G74" i="11"/>
  <c r="G75" i="11"/>
  <c r="G76" i="11"/>
  <c r="J8" i="11"/>
  <c r="J11" i="11"/>
  <c r="J14" i="11"/>
  <c r="J16" i="11"/>
  <c r="J17" i="11"/>
  <c r="P20" i="11"/>
  <c r="O20" i="11"/>
  <c r="N20" i="11"/>
  <c r="M20" i="11"/>
  <c r="H3" i="11"/>
  <c r="H4" i="11"/>
  <c r="H5" i="11"/>
  <c r="H6" i="11"/>
  <c r="H7" i="11"/>
  <c r="H8" i="11"/>
  <c r="H9" i="11"/>
  <c r="H10" i="11"/>
  <c r="H11" i="11"/>
  <c r="H12" i="11"/>
  <c r="H13" i="11"/>
  <c r="H14" i="11"/>
  <c r="H15" i="11"/>
  <c r="H16" i="11"/>
  <c r="H17" i="11"/>
  <c r="H18" i="11"/>
  <c r="H19" i="11"/>
  <c r="H20" i="11"/>
  <c r="H21" i="11"/>
  <c r="H22" i="11"/>
  <c r="H23" i="11"/>
  <c r="H24" i="11"/>
  <c r="H25" i="11"/>
  <c r="H26" i="11"/>
  <c r="H27" i="11"/>
  <c r="H28" i="11"/>
  <c r="H29" i="11"/>
  <c r="H30" i="11"/>
  <c r="H31" i="11"/>
  <c r="H32" i="11"/>
  <c r="H33" i="11"/>
  <c r="H34" i="11"/>
  <c r="H35" i="11"/>
  <c r="H36" i="11"/>
  <c r="H37" i="11"/>
  <c r="H38" i="11"/>
  <c r="H39" i="11"/>
  <c r="H40" i="11"/>
  <c r="H41" i="11"/>
  <c r="H42" i="11"/>
  <c r="H43" i="11"/>
  <c r="H44" i="11"/>
  <c r="H45" i="11"/>
  <c r="H46" i="11"/>
  <c r="H47" i="11"/>
  <c r="H48" i="11"/>
  <c r="H49" i="11"/>
  <c r="H50" i="11"/>
  <c r="H51" i="11"/>
  <c r="H52" i="11"/>
  <c r="H53" i="11"/>
  <c r="H54" i="11"/>
  <c r="H55" i="11"/>
  <c r="H56" i="11"/>
  <c r="H57" i="11"/>
  <c r="H58" i="11"/>
  <c r="H59" i="11"/>
  <c r="H60" i="11"/>
  <c r="H61" i="11"/>
  <c r="H62" i="11"/>
  <c r="H63" i="11"/>
  <c r="H64" i="11"/>
  <c r="H65" i="11"/>
  <c r="H66" i="11"/>
  <c r="H67" i="11"/>
  <c r="H68" i="11"/>
  <c r="H69" i="11"/>
  <c r="H70" i="11"/>
  <c r="H71" i="11"/>
  <c r="H72" i="11"/>
  <c r="H73" i="11"/>
  <c r="H74" i="11"/>
  <c r="H75" i="11"/>
  <c r="H76" i="11"/>
  <c r="H2" i="11"/>
  <c r="E77" i="11"/>
  <c r="F77" i="11"/>
  <c r="G77" i="11"/>
  <c r="E2" i="3"/>
  <c r="E3" i="3"/>
  <c r="D19" i="3"/>
  <c r="D2" i="3"/>
  <c r="D3" i="3"/>
  <c r="D10" i="3"/>
  <c r="D24" i="3"/>
  <c r="F2" i="3"/>
  <c r="F3" i="3"/>
  <c r="D20" i="3"/>
  <c r="D26" i="3"/>
  <c r="I37" i="3"/>
  <c r="D25" i="3"/>
  <c r="H37" i="3"/>
  <c r="D8" i="3"/>
  <c r="D11" i="3"/>
  <c r="D7" i="3"/>
  <c r="D9" i="3"/>
  <c r="D13" i="3"/>
  <c r="I35" i="3"/>
  <c r="D12" i="3"/>
  <c r="H35" i="3"/>
  <c r="C2" i="4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E5" i="4"/>
  <c r="E2" i="4"/>
  <c r="E4" i="4"/>
  <c r="E8" i="4"/>
  <c r="E10" i="4"/>
  <c r="E6" i="4"/>
  <c r="E7" i="4"/>
  <c r="E13" i="4"/>
  <c r="E22" i="4"/>
  <c r="E12" i="4"/>
  <c r="E21" i="4"/>
  <c r="F2" i="4"/>
  <c r="F3" i="4"/>
  <c r="E9" i="4"/>
  <c r="E11" i="4"/>
  <c r="J18" i="4"/>
  <c r="C2" i="15"/>
  <c r="D2" i="15"/>
  <c r="C3" i="15"/>
  <c r="D3" i="15"/>
  <c r="C4" i="15"/>
  <c r="D4" i="15"/>
  <c r="C5" i="15"/>
  <c r="D5" i="15"/>
  <c r="C6" i="15"/>
  <c r="D6" i="15"/>
  <c r="C7" i="15"/>
  <c r="D7" i="15"/>
  <c r="C8" i="15"/>
  <c r="D8" i="15"/>
  <c r="C9" i="15"/>
  <c r="D9" i="15"/>
  <c r="C10" i="15"/>
  <c r="D10" i="15"/>
  <c r="C11" i="15"/>
  <c r="D11" i="15"/>
  <c r="C12" i="15"/>
  <c r="D12" i="15"/>
  <c r="C13" i="15"/>
  <c r="D13" i="15"/>
  <c r="C14" i="15"/>
  <c r="D14" i="15"/>
  <c r="C15" i="15"/>
  <c r="D15" i="15"/>
  <c r="C16" i="15"/>
  <c r="D16" i="15"/>
  <c r="C17" i="15"/>
  <c r="D17" i="15"/>
  <c r="C18" i="15"/>
  <c r="D18" i="15"/>
  <c r="C19" i="15"/>
  <c r="D19" i="15"/>
  <c r="C20" i="15"/>
  <c r="D20" i="15"/>
  <c r="C21" i="15"/>
  <c r="D21" i="15"/>
  <c r="C22" i="15"/>
  <c r="D22" i="15"/>
  <c r="C23" i="15"/>
  <c r="D23" i="15"/>
  <c r="C24" i="15"/>
  <c r="D24" i="15"/>
  <c r="C25" i="15"/>
  <c r="D25" i="15"/>
  <c r="C26" i="15"/>
  <c r="D26" i="15"/>
  <c r="C27" i="15"/>
  <c r="D27" i="15"/>
  <c r="C28" i="15"/>
  <c r="D28" i="15"/>
  <c r="C29" i="15"/>
  <c r="D29" i="15"/>
  <c r="C30" i="15"/>
  <c r="D30" i="15"/>
  <c r="C31" i="15"/>
  <c r="D31" i="15"/>
  <c r="C32" i="15"/>
  <c r="D32" i="15"/>
  <c r="C33" i="15"/>
  <c r="D33" i="15"/>
  <c r="C34" i="15"/>
  <c r="D34" i="15"/>
  <c r="C35" i="15"/>
  <c r="D35" i="15"/>
  <c r="C36" i="15"/>
  <c r="D36" i="15"/>
  <c r="C37" i="15"/>
  <c r="D37" i="15"/>
  <c r="C38" i="15"/>
  <c r="D38" i="15"/>
  <c r="C39" i="15"/>
  <c r="D39" i="15"/>
  <c r="C40" i="15"/>
  <c r="D40" i="15"/>
  <c r="C41" i="15"/>
  <c r="D41" i="15"/>
  <c r="C42" i="15"/>
  <c r="D42" i="15"/>
  <c r="C43" i="15"/>
  <c r="D43" i="15"/>
  <c r="C44" i="15"/>
  <c r="D44" i="15"/>
  <c r="C45" i="15"/>
  <c r="D45" i="15"/>
  <c r="C46" i="15"/>
  <c r="D46" i="15"/>
  <c r="C47" i="15"/>
  <c r="D47" i="15"/>
  <c r="C48" i="15"/>
  <c r="D48" i="15"/>
  <c r="C49" i="15"/>
  <c r="D49" i="15"/>
  <c r="C50" i="15"/>
  <c r="D50" i="15"/>
  <c r="C51" i="15"/>
  <c r="D51" i="15"/>
  <c r="C52" i="15"/>
  <c r="D52" i="15"/>
  <c r="C53" i="15"/>
  <c r="D53" i="15"/>
  <c r="C54" i="15"/>
  <c r="D54" i="15"/>
  <c r="C55" i="15"/>
  <c r="D55" i="15"/>
  <c r="C56" i="15"/>
  <c r="D56" i="15"/>
  <c r="C57" i="15"/>
  <c r="D57" i="15"/>
  <c r="C58" i="15"/>
  <c r="D58" i="15"/>
  <c r="C59" i="15"/>
  <c r="D59" i="15"/>
  <c r="C60" i="15"/>
  <c r="D60" i="15"/>
  <c r="C61" i="15"/>
  <c r="D61" i="15"/>
  <c r="C62" i="15"/>
  <c r="D62" i="15"/>
  <c r="C63" i="15"/>
  <c r="D63" i="15"/>
  <c r="C64" i="15"/>
  <c r="D64" i="15"/>
  <c r="C65" i="15"/>
  <c r="D65" i="15"/>
  <c r="C66" i="15"/>
  <c r="D66" i="15"/>
  <c r="C67" i="15"/>
  <c r="D67" i="15"/>
  <c r="C68" i="15"/>
  <c r="D68" i="15"/>
  <c r="C69" i="15"/>
  <c r="D69" i="15"/>
  <c r="C70" i="15"/>
  <c r="D70" i="15"/>
  <c r="C71" i="15"/>
  <c r="D71" i="15"/>
  <c r="C72" i="15"/>
  <c r="D72" i="15"/>
  <c r="C73" i="15"/>
  <c r="D73" i="15"/>
  <c r="C74" i="15"/>
  <c r="D74" i="15"/>
  <c r="C75" i="15"/>
  <c r="D75" i="15"/>
  <c r="C76" i="15"/>
  <c r="D76" i="15"/>
  <c r="C77" i="15"/>
  <c r="D77" i="15"/>
  <c r="C78" i="15"/>
  <c r="D78" i="15"/>
  <c r="C79" i="15"/>
  <c r="D79" i="15"/>
  <c r="C80" i="15"/>
  <c r="D80" i="15"/>
  <c r="C81" i="15"/>
  <c r="D81" i="15"/>
  <c r="C82" i="15"/>
  <c r="D82" i="15"/>
  <c r="C83" i="15"/>
  <c r="D83" i="15"/>
  <c r="C84" i="15"/>
  <c r="D84" i="15"/>
  <c r="C85" i="15"/>
  <c r="D85" i="15"/>
  <c r="C86" i="15"/>
  <c r="D86" i="15"/>
  <c r="C87" i="15"/>
  <c r="D87" i="15"/>
  <c r="E2" i="15"/>
  <c r="F2" i="15"/>
  <c r="E3" i="15"/>
  <c r="F3" i="15"/>
  <c r="E4" i="15"/>
  <c r="F4" i="15"/>
  <c r="E5" i="15"/>
  <c r="F5" i="15"/>
  <c r="F6" i="15"/>
  <c r="E7" i="15"/>
  <c r="F7" i="15"/>
  <c r="F8" i="15"/>
  <c r="E9" i="15"/>
  <c r="F9" i="15"/>
  <c r="E10" i="15"/>
  <c r="F10" i="15"/>
  <c r="E11" i="15"/>
  <c r="F11" i="15"/>
  <c r="E12" i="15"/>
  <c r="F12" i="15"/>
  <c r="E13" i="15"/>
  <c r="F13" i="15"/>
  <c r="E14" i="15"/>
  <c r="F14" i="15"/>
  <c r="E15" i="15"/>
  <c r="F15" i="15"/>
  <c r="E16" i="15"/>
  <c r="F16" i="15"/>
  <c r="F17" i="15"/>
  <c r="E18" i="15"/>
  <c r="F18" i="15"/>
  <c r="F19" i="15"/>
  <c r="E20" i="15"/>
  <c r="F20" i="15"/>
  <c r="F21" i="15"/>
  <c r="E22" i="15"/>
  <c r="F22" i="15"/>
  <c r="E23" i="15"/>
  <c r="F23" i="15"/>
  <c r="E24" i="15"/>
  <c r="F24" i="15"/>
  <c r="F25" i="15"/>
  <c r="E26" i="15"/>
  <c r="F26" i="15"/>
  <c r="E27" i="15"/>
  <c r="F27" i="15"/>
  <c r="E28" i="15"/>
  <c r="F28" i="15"/>
  <c r="E29" i="15"/>
  <c r="F29" i="15"/>
  <c r="E30" i="15"/>
  <c r="F30" i="15"/>
  <c r="E31" i="15"/>
  <c r="F31" i="15"/>
  <c r="F32" i="15"/>
  <c r="E33" i="15"/>
  <c r="F33" i="15"/>
  <c r="F34" i="15"/>
  <c r="E35" i="15"/>
  <c r="F35" i="15"/>
  <c r="E36" i="15"/>
  <c r="F36" i="15"/>
  <c r="F37" i="15"/>
  <c r="E38" i="15"/>
  <c r="F38" i="15"/>
  <c r="E39" i="15"/>
  <c r="F39" i="15"/>
  <c r="F40" i="15"/>
  <c r="E41" i="15"/>
  <c r="F41" i="15"/>
  <c r="F42" i="15"/>
  <c r="E43" i="15"/>
  <c r="F43" i="15"/>
  <c r="F44" i="15"/>
  <c r="E45" i="15"/>
  <c r="F45" i="15"/>
  <c r="E46" i="15"/>
  <c r="F46" i="15"/>
  <c r="F47" i="15"/>
  <c r="E48" i="15"/>
  <c r="F48" i="15"/>
  <c r="F49" i="15"/>
  <c r="E50" i="15"/>
  <c r="F50" i="15"/>
  <c r="F51" i="15"/>
  <c r="E52" i="15"/>
  <c r="F52" i="15"/>
  <c r="E53" i="15"/>
  <c r="F53" i="15"/>
  <c r="F54" i="15"/>
  <c r="E55" i="15"/>
  <c r="F55" i="15"/>
  <c r="E56" i="15"/>
  <c r="F56" i="15"/>
  <c r="E57" i="15"/>
  <c r="F57" i="15"/>
  <c r="E58" i="15"/>
  <c r="F58" i="15"/>
  <c r="E59" i="15"/>
  <c r="F59" i="15"/>
  <c r="E60" i="15"/>
  <c r="F60" i="15"/>
  <c r="E61" i="15"/>
  <c r="F61" i="15"/>
  <c r="F62" i="15"/>
  <c r="E63" i="15"/>
  <c r="F63" i="15"/>
  <c r="F64" i="15"/>
  <c r="E65" i="15"/>
  <c r="F65" i="15"/>
  <c r="F66" i="15"/>
  <c r="F67" i="15"/>
  <c r="E68" i="15"/>
  <c r="F68" i="15"/>
  <c r="E69" i="15"/>
  <c r="F69" i="15"/>
  <c r="E70" i="15"/>
  <c r="F70" i="15"/>
  <c r="F71" i="15"/>
  <c r="E72" i="15"/>
  <c r="F72" i="15"/>
  <c r="F73" i="15"/>
  <c r="E74" i="15"/>
  <c r="F74" i="15"/>
  <c r="E75" i="15"/>
  <c r="F75" i="15"/>
  <c r="E76" i="15"/>
  <c r="F76" i="15"/>
  <c r="E77" i="15"/>
  <c r="F77" i="15"/>
  <c r="F78" i="15"/>
  <c r="E79" i="15"/>
  <c r="F79" i="15"/>
  <c r="E80" i="15"/>
  <c r="F80" i="15"/>
  <c r="E81" i="15"/>
  <c r="F81" i="15"/>
  <c r="E82" i="15"/>
  <c r="F82" i="15"/>
  <c r="F83" i="15"/>
  <c r="E84" i="15"/>
  <c r="F84" i="15"/>
  <c r="F85" i="15"/>
  <c r="F86" i="15"/>
  <c r="E87" i="15"/>
  <c r="F87" i="15"/>
  <c r="K2" i="15"/>
  <c r="G2" i="15"/>
  <c r="G3" i="15"/>
  <c r="G4" i="15"/>
  <c r="G5" i="15"/>
  <c r="E6" i="15"/>
  <c r="G6" i="15"/>
  <c r="G7" i="15"/>
  <c r="E8" i="15"/>
  <c r="G8" i="15"/>
  <c r="G9" i="15"/>
  <c r="G10" i="15"/>
  <c r="G11" i="15"/>
  <c r="G12" i="15"/>
  <c r="G13" i="15"/>
  <c r="G14" i="15"/>
  <c r="G15" i="15"/>
  <c r="G16" i="15"/>
  <c r="E17" i="15"/>
  <c r="G17" i="15"/>
  <c r="G18" i="15"/>
  <c r="E19" i="15"/>
  <c r="G19" i="15"/>
  <c r="G20" i="15"/>
  <c r="E21" i="15"/>
  <c r="G21" i="15"/>
  <c r="G22" i="15"/>
  <c r="G23" i="15"/>
  <c r="G24" i="15"/>
  <c r="G25" i="15"/>
  <c r="G26" i="15"/>
  <c r="G27" i="15"/>
  <c r="G28" i="15"/>
  <c r="G29" i="15"/>
  <c r="G30" i="15"/>
  <c r="G31" i="15"/>
  <c r="E32" i="15"/>
  <c r="G32" i="15"/>
  <c r="G33" i="15"/>
  <c r="E34" i="15"/>
  <c r="G34" i="15"/>
  <c r="G35" i="15"/>
  <c r="G36" i="15"/>
  <c r="E37" i="15"/>
  <c r="G37" i="15"/>
  <c r="G38" i="15"/>
  <c r="G39" i="15"/>
  <c r="G40" i="15"/>
  <c r="G41" i="15"/>
  <c r="E42" i="15"/>
  <c r="G42" i="15"/>
  <c r="G43" i="15"/>
  <c r="E44" i="15"/>
  <c r="G44" i="15"/>
  <c r="G45" i="15"/>
  <c r="G46" i="15"/>
  <c r="E47" i="15"/>
  <c r="G47" i="15"/>
  <c r="G48" i="15"/>
  <c r="E49" i="15"/>
  <c r="G49" i="15"/>
  <c r="G50" i="15"/>
  <c r="E51" i="15"/>
  <c r="G51" i="15"/>
  <c r="G52" i="15"/>
  <c r="G53" i="15"/>
  <c r="E54" i="15"/>
  <c r="G54" i="15"/>
  <c r="G55" i="15"/>
  <c r="G56" i="15"/>
  <c r="G57" i="15"/>
  <c r="G58" i="15"/>
  <c r="G59" i="15"/>
  <c r="G60" i="15"/>
  <c r="G61" i="15"/>
  <c r="E62" i="15"/>
  <c r="G62" i="15"/>
  <c r="G63" i="15"/>
  <c r="E64" i="15"/>
  <c r="G64" i="15"/>
  <c r="G65" i="15"/>
  <c r="E66" i="15"/>
  <c r="G66" i="15"/>
  <c r="E67" i="15"/>
  <c r="G67" i="15"/>
  <c r="G68" i="15"/>
  <c r="G69" i="15"/>
  <c r="G70" i="15"/>
  <c r="E71" i="15"/>
  <c r="G71" i="15"/>
  <c r="G72" i="15"/>
  <c r="E73" i="15"/>
  <c r="G73" i="15"/>
  <c r="G74" i="15"/>
  <c r="G75" i="15"/>
  <c r="G76" i="15"/>
  <c r="G77" i="15"/>
  <c r="G78" i="15"/>
  <c r="G79" i="15"/>
  <c r="G80" i="15"/>
  <c r="G81" i="15"/>
  <c r="G82" i="15"/>
  <c r="E83" i="15"/>
  <c r="G83" i="15"/>
  <c r="G84" i="15"/>
  <c r="E85" i="15"/>
  <c r="G85" i="15"/>
  <c r="E86" i="15"/>
  <c r="G86" i="15"/>
  <c r="G87" i="15"/>
  <c r="K3" i="15"/>
  <c r="I5" i="15"/>
  <c r="I7" i="15"/>
  <c r="I8" i="15"/>
  <c r="I9" i="15"/>
  <c r="C2" i="18"/>
  <c r="D2" i="18"/>
  <c r="C3" i="18"/>
  <c r="D3" i="18"/>
  <c r="C4" i="18"/>
  <c r="D4" i="18"/>
  <c r="C5" i="18"/>
  <c r="D5" i="18"/>
  <c r="C6" i="18"/>
  <c r="D6" i="18"/>
  <c r="C7" i="18"/>
  <c r="D7" i="18"/>
  <c r="C8" i="18"/>
  <c r="D8" i="18"/>
  <c r="C9" i="18"/>
  <c r="D9" i="18"/>
  <c r="C10" i="18"/>
  <c r="D10" i="18"/>
  <c r="C11" i="18"/>
  <c r="D11" i="18"/>
  <c r="C12" i="18"/>
  <c r="D12" i="18"/>
  <c r="C13" i="18"/>
  <c r="D13" i="18"/>
  <c r="C14" i="18"/>
  <c r="D14" i="18"/>
  <c r="C15" i="18"/>
  <c r="D15" i="18"/>
  <c r="C16" i="18"/>
  <c r="D16" i="18"/>
  <c r="C17" i="18"/>
  <c r="D17" i="18"/>
  <c r="C18" i="18"/>
  <c r="D18" i="18"/>
  <c r="C19" i="18"/>
  <c r="D19" i="18"/>
  <c r="C20" i="18"/>
  <c r="D20" i="18"/>
  <c r="C21" i="18"/>
  <c r="D21" i="18"/>
  <c r="C22" i="18"/>
  <c r="D22" i="18"/>
  <c r="C23" i="18"/>
  <c r="D23" i="18"/>
  <c r="C24" i="18"/>
  <c r="D24" i="18"/>
  <c r="C25" i="18"/>
  <c r="D25" i="18"/>
  <c r="C26" i="18"/>
  <c r="D26" i="18"/>
  <c r="C27" i="18"/>
  <c r="D27" i="18"/>
  <c r="C28" i="18"/>
  <c r="D28" i="18"/>
  <c r="C29" i="18"/>
  <c r="D29" i="18"/>
  <c r="C30" i="18"/>
  <c r="D30" i="18"/>
  <c r="C31" i="18"/>
  <c r="D31" i="18"/>
  <c r="C32" i="18"/>
  <c r="D32" i="18"/>
  <c r="C33" i="18"/>
  <c r="D33" i="18"/>
  <c r="C34" i="18"/>
  <c r="D34" i="18"/>
  <c r="C35" i="18"/>
  <c r="D35" i="18"/>
  <c r="C36" i="18"/>
  <c r="D36" i="18"/>
  <c r="C37" i="18"/>
  <c r="D37" i="18"/>
  <c r="C38" i="18"/>
  <c r="D38" i="18"/>
  <c r="C39" i="18"/>
  <c r="D39" i="18"/>
  <c r="C40" i="18"/>
  <c r="D40" i="18"/>
  <c r="C41" i="18"/>
  <c r="D41" i="18"/>
  <c r="C42" i="18"/>
  <c r="D42" i="18"/>
  <c r="C43" i="18"/>
  <c r="D43" i="18"/>
  <c r="C44" i="18"/>
  <c r="D44" i="18"/>
  <c r="C45" i="18"/>
  <c r="D45" i="18"/>
  <c r="C46" i="18"/>
  <c r="D46" i="18"/>
  <c r="C47" i="18"/>
  <c r="D47" i="18"/>
  <c r="C48" i="18"/>
  <c r="D48" i="18"/>
  <c r="C49" i="18"/>
  <c r="D49" i="18"/>
  <c r="C50" i="18"/>
  <c r="D50" i="18"/>
  <c r="C51" i="18"/>
  <c r="D51" i="18"/>
  <c r="C52" i="18"/>
  <c r="D52" i="18"/>
  <c r="C53" i="18"/>
  <c r="D53" i="18"/>
  <c r="C54" i="18"/>
  <c r="D54" i="18"/>
  <c r="C55" i="18"/>
  <c r="D55" i="18"/>
  <c r="C56" i="18"/>
  <c r="D56" i="18"/>
  <c r="C57" i="18"/>
  <c r="D57" i="18"/>
  <c r="C58" i="18"/>
  <c r="D58" i="18"/>
  <c r="C59" i="18"/>
  <c r="D59" i="18"/>
  <c r="C60" i="18"/>
  <c r="D60" i="18"/>
  <c r="C61" i="18"/>
  <c r="D61" i="18"/>
  <c r="C62" i="18"/>
  <c r="D62" i="18"/>
  <c r="C63" i="18"/>
  <c r="D63" i="18"/>
  <c r="C64" i="18"/>
  <c r="D64" i="18"/>
  <c r="C65" i="18"/>
  <c r="D65" i="18"/>
  <c r="C66" i="18"/>
  <c r="D66" i="18"/>
  <c r="C67" i="18"/>
  <c r="D67" i="18"/>
  <c r="C68" i="18"/>
  <c r="D68" i="18"/>
  <c r="C69" i="18"/>
  <c r="D69" i="18"/>
  <c r="C70" i="18"/>
  <c r="D70" i="18"/>
  <c r="C71" i="18"/>
  <c r="D71" i="18"/>
  <c r="C72" i="18"/>
  <c r="D72" i="18"/>
  <c r="C73" i="18"/>
  <c r="D73" i="18"/>
  <c r="C74" i="18"/>
  <c r="D74" i="18"/>
  <c r="C75" i="18"/>
  <c r="D75" i="18"/>
  <c r="C76" i="18"/>
  <c r="D76" i="18"/>
  <c r="C77" i="18"/>
  <c r="D77" i="18"/>
  <c r="C78" i="18"/>
  <c r="D78" i="18"/>
  <c r="C79" i="18"/>
  <c r="D79" i="18"/>
  <c r="C80" i="18"/>
  <c r="D80" i="18"/>
  <c r="C81" i="18"/>
  <c r="D81" i="18"/>
  <c r="C82" i="18"/>
  <c r="D82" i="18"/>
  <c r="C83" i="18"/>
  <c r="D83" i="18"/>
  <c r="C84" i="18"/>
  <c r="D84" i="18"/>
  <c r="C85" i="18"/>
  <c r="D85" i="18"/>
  <c r="C86" i="18"/>
  <c r="D86" i="18"/>
  <c r="C87" i="18"/>
  <c r="D87" i="18"/>
  <c r="G6" i="18"/>
  <c r="G7" i="18"/>
  <c r="G9" i="18"/>
  <c r="G10" i="18"/>
  <c r="G11" i="18"/>
  <c r="G16" i="18"/>
  <c r="G15" i="18"/>
  <c r="H2" i="18"/>
  <c r="H3" i="18"/>
  <c r="G3" i="18"/>
  <c r="G2" i="18"/>
  <c r="G8" i="18"/>
  <c r="G5" i="18"/>
  <c r="I3" i="10"/>
  <c r="J3" i="10"/>
  <c r="K3" i="10"/>
  <c r="L3" i="10"/>
  <c r="I4" i="10"/>
  <c r="I5" i="10"/>
  <c r="I6" i="10"/>
  <c r="J4" i="10"/>
  <c r="J5" i="10"/>
  <c r="J6" i="10"/>
  <c r="K4" i="10"/>
  <c r="K5" i="10"/>
  <c r="K6" i="10"/>
  <c r="L6" i="10"/>
  <c r="I10" i="10"/>
  <c r="F11" i="10"/>
  <c r="F9" i="10"/>
  <c r="F6" i="10"/>
  <c r="D2" i="16"/>
  <c r="D3" i="16"/>
  <c r="D4" i="16"/>
  <c r="D5" i="16"/>
  <c r="D7" i="16"/>
  <c r="D10" i="16"/>
  <c r="K3" i="16"/>
  <c r="D8" i="16"/>
  <c r="D11" i="16"/>
  <c r="K4" i="16"/>
  <c r="J13" i="16"/>
  <c r="F2" i="16"/>
  <c r="F4" i="16"/>
  <c r="J17" i="16"/>
  <c r="L17" i="16"/>
  <c r="D14" i="16"/>
  <c r="D12" i="16"/>
  <c r="D13" i="16"/>
  <c r="D16" i="16"/>
  <c r="L4" i="16"/>
  <c r="M17" i="16"/>
  <c r="N17" i="16"/>
  <c r="O17" i="16"/>
  <c r="F5" i="16"/>
  <c r="J18" i="16"/>
  <c r="L18" i="16"/>
  <c r="M18" i="16"/>
  <c r="N18" i="16"/>
  <c r="O18" i="16"/>
  <c r="F3" i="16"/>
  <c r="J19" i="16"/>
  <c r="L19" i="16"/>
  <c r="M19" i="16"/>
  <c r="N19" i="16"/>
  <c r="O19" i="16"/>
  <c r="J20" i="16"/>
  <c r="L20" i="16"/>
  <c r="M20" i="16"/>
  <c r="N20" i="16"/>
  <c r="O20" i="16"/>
  <c r="J21" i="16"/>
  <c r="L21" i="16"/>
  <c r="M21" i="16"/>
  <c r="N21" i="16"/>
  <c r="O21" i="16"/>
  <c r="J16" i="16"/>
  <c r="L16" i="16"/>
  <c r="M16" i="16"/>
  <c r="N16" i="16"/>
  <c r="O16" i="16"/>
  <c r="F2" i="8"/>
  <c r="T10" i="17" a="1"/>
  <c r="T10" i="17"/>
  <c r="T11" i="17"/>
  <c r="T12" i="17"/>
  <c r="T13" i="17"/>
  <c r="T14" i="17"/>
  <c r="T15" i="17"/>
  <c r="T16" i="17"/>
  <c r="T17" i="17"/>
  <c r="T18" i="17"/>
  <c r="T5" i="17"/>
  <c r="T6" i="17"/>
  <c r="T2" i="17"/>
  <c r="T3" i="17"/>
  <c r="T7" i="17"/>
  <c r="T4" i="17"/>
  <c r="M2" i="17"/>
  <c r="M1" i="17"/>
  <c r="G4" i="17"/>
  <c r="F4" i="17"/>
  <c r="G3" i="17"/>
  <c r="F3" i="17"/>
  <c r="G2" i="17"/>
  <c r="F2" i="17"/>
  <c r="D2" i="10"/>
  <c r="D3" i="10"/>
  <c r="D4" i="10"/>
  <c r="D5" i="10"/>
  <c r="D6" i="10"/>
  <c r="D7" i="10"/>
  <c r="D8" i="10"/>
  <c r="D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D41" i="10"/>
  <c r="D42" i="10"/>
  <c r="D43" i="10"/>
  <c r="D44" i="10"/>
  <c r="D45" i="10"/>
  <c r="D46" i="10"/>
  <c r="D47" i="10"/>
  <c r="D48" i="10"/>
  <c r="D49" i="10"/>
  <c r="D50" i="10"/>
  <c r="D51" i="10"/>
  <c r="D52" i="10"/>
  <c r="D53" i="10"/>
  <c r="D54" i="10"/>
  <c r="D55" i="10"/>
  <c r="D56" i="10"/>
  <c r="D57" i="10"/>
  <c r="D58" i="10"/>
  <c r="D59" i="10"/>
  <c r="D60" i="10"/>
  <c r="D61" i="10"/>
  <c r="D62" i="10"/>
  <c r="D63" i="10"/>
  <c r="D64" i="10"/>
  <c r="D65" i="10"/>
  <c r="D66" i="10"/>
  <c r="D67" i="10"/>
  <c r="D68" i="10"/>
  <c r="D69" i="10"/>
  <c r="D70" i="10"/>
  <c r="D71" i="10"/>
  <c r="D72" i="10"/>
  <c r="D73" i="10"/>
  <c r="D74" i="10"/>
  <c r="D75" i="10"/>
  <c r="D76" i="10"/>
  <c r="F10" i="10"/>
  <c r="F12" i="10"/>
  <c r="J10" i="10"/>
  <c r="K10" i="10"/>
  <c r="L4" i="10"/>
  <c r="I11" i="10"/>
  <c r="J11" i="10"/>
  <c r="K11" i="10"/>
  <c r="L5" i="10"/>
  <c r="I12" i="10"/>
  <c r="J12" i="10"/>
  <c r="K12" i="10"/>
  <c r="F28" i="10"/>
  <c r="I13" i="10"/>
  <c r="J13" i="10"/>
  <c r="K13" i="10"/>
  <c r="F27" i="10"/>
  <c r="F29" i="10"/>
  <c r="F7" i="10"/>
  <c r="F39" i="10"/>
  <c r="F40" i="10"/>
  <c r="F41" i="10"/>
  <c r="F17" i="10"/>
  <c r="F43" i="10"/>
  <c r="F45" i="10"/>
  <c r="K24" i="10"/>
  <c r="J24" i="10"/>
  <c r="I24" i="10"/>
  <c r="F15" i="10"/>
  <c r="F30" i="10"/>
  <c r="F32" i="10"/>
  <c r="F31" i="10"/>
  <c r="F33" i="10"/>
  <c r="F34" i="10"/>
  <c r="F35" i="10"/>
  <c r="M19" i="10"/>
  <c r="F48" i="10"/>
  <c r="N20" i="10"/>
  <c r="F42" i="10"/>
  <c r="F44" i="10"/>
  <c r="F46" i="10"/>
  <c r="F47" i="10"/>
  <c r="M20" i="10"/>
  <c r="L20" i="10"/>
  <c r="K20" i="10"/>
  <c r="J20" i="10"/>
  <c r="I20" i="10"/>
  <c r="F36" i="10"/>
  <c r="N19" i="10"/>
  <c r="F22" i="10"/>
  <c r="N18" i="10"/>
  <c r="F3" i="10"/>
  <c r="F18" i="10"/>
  <c r="F19" i="10"/>
  <c r="F20" i="10"/>
  <c r="F21" i="10"/>
  <c r="M18" i="10"/>
  <c r="L19" i="10"/>
  <c r="L18" i="10"/>
  <c r="K23" i="10"/>
  <c r="K22" i="10"/>
  <c r="K19" i="10"/>
  <c r="K18" i="10"/>
  <c r="J23" i="10"/>
  <c r="J22" i="10"/>
  <c r="J19" i="10"/>
  <c r="J18" i="10"/>
  <c r="I23" i="10"/>
  <c r="I22" i="10"/>
  <c r="I19" i="10"/>
  <c r="I18" i="10"/>
  <c r="J5" i="16"/>
  <c r="D19" i="16"/>
  <c r="D9" i="16"/>
  <c r="E2" i="14"/>
  <c r="E3" i="14"/>
  <c r="E4" i="14"/>
  <c r="E5" i="14"/>
  <c r="E6" i="14"/>
  <c r="C2" i="14"/>
  <c r="C3" i="14"/>
  <c r="C4" i="14"/>
  <c r="C5" i="14"/>
  <c r="C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40" i="14"/>
  <c r="G2" i="14"/>
  <c r="C41" i="14"/>
  <c r="C42" i="14"/>
  <c r="C43" i="14"/>
  <c r="C44" i="14"/>
  <c r="C45" i="14"/>
  <c r="C46" i="14"/>
  <c r="C47" i="14"/>
  <c r="C48" i="14"/>
  <c r="C49" i="14"/>
  <c r="C50" i="14"/>
  <c r="C51" i="14"/>
  <c r="C52" i="14"/>
  <c r="C53" i="14"/>
  <c r="C54" i="14"/>
  <c r="C55" i="14"/>
  <c r="C56" i="14"/>
  <c r="C57" i="14"/>
  <c r="C58" i="14"/>
  <c r="C59" i="14"/>
  <c r="G3" i="14"/>
  <c r="C60" i="14"/>
  <c r="C61" i="14"/>
  <c r="C62" i="14"/>
  <c r="C63" i="14"/>
  <c r="C64" i="14"/>
  <c r="C65" i="14"/>
  <c r="C66" i="14"/>
  <c r="C67" i="14"/>
  <c r="C68" i="14"/>
  <c r="C69" i="14"/>
  <c r="C70" i="14"/>
  <c r="C71" i="14"/>
  <c r="C72" i="14"/>
  <c r="C73" i="14"/>
  <c r="C74" i="14"/>
  <c r="C75" i="14"/>
  <c r="C76" i="14"/>
  <c r="C77" i="14"/>
  <c r="C78" i="14"/>
  <c r="C79" i="14"/>
  <c r="G4" i="14"/>
  <c r="C80" i="14"/>
  <c r="C81" i="14"/>
  <c r="C82" i="14"/>
  <c r="C83" i="14"/>
  <c r="C84" i="14"/>
  <c r="C85" i="14"/>
  <c r="C86" i="14"/>
  <c r="C87" i="14"/>
  <c r="C88" i="14"/>
  <c r="C89" i="14"/>
  <c r="C90" i="14"/>
  <c r="C91" i="14"/>
  <c r="C92" i="14"/>
  <c r="C93" i="14"/>
  <c r="G5" i="14"/>
  <c r="E8" i="14"/>
  <c r="E7" i="14"/>
  <c r="E9" i="14"/>
  <c r="G13" i="14"/>
  <c r="F13" i="14"/>
  <c r="E13" i="14"/>
  <c r="E14" i="4"/>
  <c r="K18" i="4"/>
  <c r="I18" i="4"/>
  <c r="H18" i="4"/>
  <c r="G18" i="4"/>
  <c r="F18" i="4"/>
  <c r="E18" i="4"/>
  <c r="G3" i="4"/>
  <c r="G2" i="4"/>
  <c r="E3" i="4"/>
  <c r="K17" i="16"/>
  <c r="K18" i="16"/>
  <c r="K19" i="16"/>
  <c r="K20" i="16"/>
  <c r="K21" i="16"/>
  <c r="K16" i="16"/>
  <c r="O3" i="16"/>
  <c r="D15" i="16"/>
  <c r="D17" i="16"/>
  <c r="D18" i="16"/>
  <c r="N3" i="16"/>
  <c r="M3" i="16"/>
  <c r="L3" i="16"/>
  <c r="J4" i="16"/>
  <c r="J3" i="16"/>
  <c r="H5" i="16"/>
  <c r="H4" i="16"/>
  <c r="H3" i="16"/>
  <c r="H2" i="16"/>
  <c r="G5" i="16"/>
  <c r="G4" i="16"/>
  <c r="G3" i="16"/>
  <c r="G2" i="16"/>
  <c r="E5" i="16"/>
  <c r="E4" i="16"/>
  <c r="E3" i="16"/>
  <c r="E2" i="16"/>
  <c r="G2" i="3"/>
  <c r="G3" i="3"/>
  <c r="D22" i="3"/>
  <c r="D27" i="3"/>
  <c r="D29" i="3"/>
  <c r="G37" i="3"/>
  <c r="D21" i="3"/>
  <c r="D23" i="3"/>
  <c r="D28" i="3"/>
  <c r="F37" i="3"/>
  <c r="E37" i="3"/>
  <c r="D37" i="3"/>
  <c r="D14" i="3"/>
  <c r="D16" i="3"/>
  <c r="D15" i="3"/>
  <c r="G35" i="3"/>
  <c r="F35" i="3"/>
  <c r="E35" i="3"/>
  <c r="D35" i="3"/>
  <c r="D4" i="3"/>
  <c r="I10" i="15"/>
  <c r="I16" i="15"/>
  <c r="I15" i="15"/>
  <c r="I14" i="15"/>
  <c r="E25" i="15"/>
  <c r="E40" i="15"/>
  <c r="E78" i="15"/>
  <c r="J3" i="15"/>
  <c r="J2" i="15"/>
  <c r="I3" i="15"/>
  <c r="I2" i="15"/>
  <c r="I6" i="15"/>
  <c r="H5" i="14"/>
  <c r="H4" i="14"/>
  <c r="H3" i="14"/>
  <c r="H2" i="14"/>
  <c r="F5" i="14"/>
  <c r="F4" i="14"/>
  <c r="F3" i="14"/>
  <c r="F2" i="14"/>
  <c r="C2" i="6"/>
  <c r="C3" i="6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H2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I2" i="6"/>
  <c r="J2" i="6"/>
  <c r="D2" i="6"/>
  <c r="D3" i="6"/>
  <c r="D4" i="6"/>
  <c r="D5" i="6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H3" i="6"/>
  <c r="H4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I3" i="6"/>
  <c r="J3" i="6"/>
  <c r="J4" i="6"/>
  <c r="H7" i="6"/>
  <c r="J7" i="6"/>
  <c r="I4" i="6"/>
  <c r="I7" i="6"/>
  <c r="K7" i="6"/>
  <c r="H8" i="6"/>
  <c r="J8" i="6"/>
  <c r="I8" i="6"/>
  <c r="K8" i="6"/>
  <c r="H11" i="6"/>
  <c r="H12" i="6"/>
  <c r="H13" i="6"/>
  <c r="J17" i="6"/>
  <c r="I17" i="6"/>
  <c r="H17" i="6"/>
  <c r="E2" i="8"/>
  <c r="E3" i="8"/>
  <c r="E5" i="8"/>
  <c r="E17" i="8"/>
  <c r="C2" i="8"/>
  <c r="C3" i="8"/>
  <c r="C4" i="8"/>
  <c r="C5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H2" i="8"/>
  <c r="E6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H3" i="8"/>
  <c r="E7" i="8"/>
  <c r="E8" i="8"/>
  <c r="E9" i="8"/>
  <c r="E10" i="8"/>
  <c r="E20" i="8"/>
  <c r="E4" i="8"/>
  <c r="E11" i="8"/>
  <c r="E19" i="8"/>
  <c r="E18" i="8"/>
  <c r="E16" i="8"/>
  <c r="G2" i="8"/>
  <c r="G3" i="8"/>
  <c r="E12" i="8"/>
  <c r="F3" i="8"/>
  <c r="K4" i="11"/>
  <c r="K3" i="11"/>
  <c r="K2" i="11"/>
  <c r="J4" i="11"/>
  <c r="J3" i="11"/>
  <c r="J2" i="11"/>
  <c r="F2" i="10"/>
  <c r="F4" i="10"/>
  <c r="F8" i="10"/>
  <c r="J7" i="10"/>
  <c r="K7" i="10"/>
  <c r="I7" i="10"/>
  <c r="F16" i="10"/>
  <c r="G4" i="10"/>
  <c r="G3" i="10"/>
  <c r="G2" i="10"/>
  <c r="H10" i="6"/>
  <c r="F4" i="3"/>
  <c r="E4" i="3"/>
</calcChain>
</file>

<file path=xl/sharedStrings.xml><?xml version="1.0" encoding="utf-8"?>
<sst xmlns="http://schemas.openxmlformats.org/spreadsheetml/2006/main" count="430" uniqueCount="212">
  <si>
    <t>gender</t>
  </si>
  <si>
    <t>age</t>
  </si>
  <si>
    <t>class</t>
  </si>
  <si>
    <t>comown</t>
  </si>
  <si>
    <t>comexp</t>
  </si>
  <si>
    <t>comknow</t>
  </si>
  <si>
    <t>control</t>
  </si>
  <si>
    <t>traitanx</t>
  </si>
  <si>
    <t>comconf1</t>
  </si>
  <si>
    <t>comconf2</t>
  </si>
  <si>
    <t>comconf3</t>
  </si>
  <si>
    <t>comanx1</t>
  </si>
  <si>
    <t>comanx2</t>
  </si>
  <si>
    <t>comanx3</t>
  </si>
  <si>
    <t>Class 1</t>
  </si>
  <si>
    <t>Class 2</t>
  </si>
  <si>
    <t>Class 3</t>
  </si>
  <si>
    <t>Class 4</t>
  </si>
  <si>
    <t>N</t>
  </si>
  <si>
    <t>Pooled variance</t>
  </si>
  <si>
    <t>t</t>
  </si>
  <si>
    <t>Cohen's d</t>
  </si>
  <si>
    <t>p-level (2-tailed)</t>
  </si>
  <si>
    <t>Difference</t>
  </si>
  <si>
    <t>Yes</t>
  </si>
  <si>
    <t>No</t>
  </si>
  <si>
    <t>Male</t>
  </si>
  <si>
    <t>Female</t>
  </si>
  <si>
    <t>male, yes</t>
  </si>
  <si>
    <t>male, no</t>
  </si>
  <si>
    <t>female, yes</t>
  </si>
  <si>
    <t>female, no</t>
  </si>
  <si>
    <t>Chi-square</t>
  </si>
  <si>
    <t>Proportion owning computers</t>
  </si>
  <si>
    <t>Totals</t>
  </si>
  <si>
    <t>p-level</t>
  </si>
  <si>
    <t>(Observed - Expected)-squared/Expected</t>
  </si>
  <si>
    <t>Male Expected</t>
  </si>
  <si>
    <t>Female Expected</t>
  </si>
  <si>
    <t>Ranks</t>
  </si>
  <si>
    <t>Total</t>
  </si>
  <si>
    <t>U1</t>
  </si>
  <si>
    <t>U2</t>
  </si>
  <si>
    <t>U</t>
  </si>
  <si>
    <t>Z</t>
  </si>
  <si>
    <t>Sum</t>
  </si>
  <si>
    <t>Variance</t>
  </si>
  <si>
    <t>Mean</t>
  </si>
  <si>
    <t>F</t>
  </si>
  <si>
    <t># groups</t>
  </si>
  <si>
    <t>dfn</t>
  </si>
  <si>
    <t>dfd</t>
  </si>
  <si>
    <t>MSb</t>
  </si>
  <si>
    <t>MSw</t>
  </si>
  <si>
    <t xml:space="preserve">SS (total) </t>
  </si>
  <si>
    <t>SSb</t>
  </si>
  <si>
    <t>SSw</t>
  </si>
  <si>
    <t>Grand mean</t>
  </si>
  <si>
    <t>eta-squared</t>
  </si>
  <si>
    <t>Source</t>
  </si>
  <si>
    <t>Error</t>
  </si>
  <si>
    <t>Sum of Squares</t>
  </si>
  <si>
    <t>df</t>
  </si>
  <si>
    <t>Mean Square</t>
  </si>
  <si>
    <t>Obs Means</t>
  </si>
  <si>
    <t>Obs SD</t>
  </si>
  <si>
    <t># observations</t>
  </si>
  <si>
    <t>df error</t>
  </si>
  <si>
    <t>Sphericity Assumed</t>
  </si>
  <si>
    <t>df between</t>
  </si>
  <si>
    <t>df participants</t>
  </si>
  <si>
    <t>SS between</t>
  </si>
  <si>
    <t>SS participants</t>
  </si>
  <si>
    <t>SS total</t>
  </si>
  <si>
    <t>SS error</t>
  </si>
  <si>
    <t>H</t>
  </si>
  <si>
    <t>Sphericity Not Assumed</t>
  </si>
  <si>
    <t>Diagonal</t>
  </si>
  <si>
    <t>SAMPLE COVARIANCE MATRIX</t>
  </si>
  <si>
    <t>Numerator</t>
  </si>
  <si>
    <t>Denominator</t>
  </si>
  <si>
    <t>Epsilon</t>
  </si>
  <si>
    <t>Mean-GM</t>
  </si>
  <si>
    <t>Case Means</t>
  </si>
  <si>
    <t>POPULATION COVARIANCE MATRIX</t>
  </si>
  <si>
    <t>Ranks1</t>
  </si>
  <si>
    <t>Ranks2</t>
  </si>
  <si>
    <t>Ranks3</t>
  </si>
  <si>
    <t>Sum of rank total squares</t>
  </si>
  <si>
    <t>Obs Median</t>
  </si>
  <si>
    <t>Sum of ranks 1</t>
  </si>
  <si>
    <t>Sum of ranks 2</t>
  </si>
  <si>
    <t>Sum of ranks 3</t>
  </si>
  <si>
    <t>Mean Rank</t>
  </si>
  <si>
    <t>SS1</t>
  </si>
  <si>
    <t>SS2</t>
  </si>
  <si>
    <t>SS3</t>
  </si>
  <si>
    <t>Friedman chi-square</t>
  </si>
  <si>
    <t>Chi-Square</t>
  </si>
  <si>
    <t>Median</t>
  </si>
  <si>
    <t>Sum of Ranks</t>
  </si>
  <si>
    <t>r</t>
  </si>
  <si>
    <t>Difference in mean ranks</t>
  </si>
  <si>
    <t>Mann-Whitney U Test</t>
  </si>
  <si>
    <t>Mann-Whitney U</t>
  </si>
  <si>
    <t>Computer Knowledge</t>
  </si>
  <si>
    <t>Pearson Chi-Square Contingency Table Analysis</t>
  </si>
  <si>
    <t>Value</t>
  </si>
  <si>
    <t>n</t>
  </si>
  <si>
    <t>Kruskal-Wallis H Test</t>
  </si>
  <si>
    <t>Rank</t>
  </si>
  <si>
    <t>Negative Ranks</t>
  </si>
  <si>
    <t>Positive Ranks</t>
  </si>
  <si>
    <t>Negative Signed Rank</t>
  </si>
  <si>
    <t>Positive Signed Rank</t>
  </si>
  <si>
    <t>W</t>
  </si>
  <si>
    <t>N less ties</t>
  </si>
  <si>
    <t>Wilcoxon Matched-Pair Signed Ranks Test</t>
  </si>
  <si>
    <t>comanx2 - comanx1</t>
  </si>
  <si>
    <t>Absolute Difference</t>
  </si>
  <si>
    <t>Males</t>
  </si>
  <si>
    <t>Females</t>
  </si>
  <si>
    <t>M</t>
  </si>
  <si>
    <t>Sample</t>
  </si>
  <si>
    <t>SD</t>
  </si>
  <si>
    <t>Computer Confidence Posttest</t>
  </si>
  <si>
    <t>t (equal variances)</t>
  </si>
  <si>
    <t>Equal Variances Assumed</t>
  </si>
  <si>
    <t>Mean Difference</t>
  </si>
  <si>
    <t>Equal Variances Not Assumed</t>
  </si>
  <si>
    <t>SE difference</t>
  </si>
  <si>
    <t xml:space="preserve">df numerator </t>
  </si>
  <si>
    <t>df denominator</t>
  </si>
  <si>
    <t>Adjusted df</t>
  </si>
  <si>
    <t>Mean difference</t>
  </si>
  <si>
    <t xml:space="preserve">Independent t-Test </t>
  </si>
  <si>
    <t>One-Way Between Subjects ANOVA</t>
  </si>
  <si>
    <t>Eta-Squared</t>
  </si>
  <si>
    <t>Post Hoc Multiple Comparison Tests</t>
  </si>
  <si>
    <t>Dependent Variable: Computer Anxiety Posttest</t>
  </si>
  <si>
    <t>Independent Variable: Class</t>
  </si>
  <si>
    <t>Standard Error</t>
  </si>
  <si>
    <t>Alpha</t>
  </si>
  <si>
    <t>Group Comparison</t>
  </si>
  <si>
    <t>1 vs 2</t>
  </si>
  <si>
    <t>1 vs 3</t>
  </si>
  <si>
    <t>1 vs 4</t>
  </si>
  <si>
    <t>2 vs 3</t>
  </si>
  <si>
    <t>2 vs 4</t>
  </si>
  <si>
    <t>3 vs 4</t>
  </si>
  <si>
    <t>Dependent t-Test</t>
  </si>
  <si>
    <t>comconf1 - comconf2</t>
  </si>
  <si>
    <t>SE Mean</t>
  </si>
  <si>
    <t>SD mean difference</t>
  </si>
  <si>
    <t>SE mean</t>
  </si>
  <si>
    <t>One-Way Within Subjects ANOVA</t>
  </si>
  <si>
    <t>Source of Variation</t>
  </si>
  <si>
    <t>SS</t>
  </si>
  <si>
    <t>MS</t>
  </si>
  <si>
    <t>Obs</t>
  </si>
  <si>
    <t>Greenhouse-Geisser</t>
  </si>
  <si>
    <t>Eta-squared</t>
  </si>
  <si>
    <t>Greenhouse -Geisser</t>
  </si>
  <si>
    <t>Hunyh-Feldt</t>
  </si>
  <si>
    <t>Minimum</t>
  </si>
  <si>
    <t>Maximum</t>
  </si>
  <si>
    <t>Bins</t>
  </si>
  <si>
    <t>Range</t>
  </si>
  <si>
    <t>Interval</t>
  </si>
  <si>
    <t>SquareRoot N</t>
  </si>
  <si>
    <t>Test: Scheffe</t>
  </si>
  <si>
    <t>Mean Difference Squared</t>
  </si>
  <si>
    <t>1/n+1/n</t>
  </si>
  <si>
    <t>F critical</t>
  </si>
  <si>
    <t>Grand mean (GM)</t>
  </si>
  <si>
    <t>MSp</t>
  </si>
  <si>
    <t>Sign</t>
  </si>
  <si>
    <t># negatives</t>
  </si>
  <si>
    <t># positives</t>
  </si>
  <si>
    <t># ties</t>
  </si>
  <si>
    <t>Smaller + or -</t>
  </si>
  <si>
    <t>Related Samples Sign Test</t>
  </si>
  <si>
    <t>comanx1 - comanx2</t>
  </si>
  <si>
    <t>p-level (2-sided)</t>
  </si>
  <si>
    <t>Frequency</t>
  </si>
  <si>
    <t>95% Confidence Interval of the Difference</t>
  </si>
  <si>
    <t>Upper bound</t>
  </si>
  <si>
    <t>Lower bound</t>
  </si>
  <si>
    <t>Critical value</t>
  </si>
  <si>
    <t>95% CI lower bound</t>
  </si>
  <si>
    <t>95% CI upper bound</t>
  </si>
  <si>
    <t>p-value (2-tailed)</t>
  </si>
  <si>
    <t>p-value</t>
  </si>
  <si>
    <t>95% CI of the Difference</t>
  </si>
  <si>
    <t>Lower</t>
  </si>
  <si>
    <t>Upper</t>
  </si>
  <si>
    <t>Kendall's W</t>
  </si>
  <si>
    <t>Friedman Statistics</t>
  </si>
  <si>
    <t>comanx</t>
  </si>
  <si>
    <t>S</t>
  </si>
  <si>
    <t># observations (k)</t>
  </si>
  <si>
    <t>Point estimate of the population mean</t>
  </si>
  <si>
    <t>Point estimate of the population standard deviation</t>
  </si>
  <si>
    <t>95% CI critical value</t>
  </si>
  <si>
    <t>Standard error of the mean (SEM)</t>
  </si>
  <si>
    <t>Margin of error</t>
  </si>
  <si>
    <t>Method 2 (Population standard deviation unknown)</t>
  </si>
  <si>
    <t>Method 1 (Alternative method)</t>
  </si>
  <si>
    <t>Known population standard deviation</t>
  </si>
  <si>
    <t>Method 1 (Known population standard deviation)</t>
  </si>
  <si>
    <t>Method 2 (Alternative method)</t>
  </si>
  <si>
    <t>Estimated population standard deviation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</si>
</sst>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00"/>
    <numFmt numFmtId="165" formatCode="0.000000000"/>
    <numFmt numFmtId="166" formatCode="0.00000000"/>
  </numFmts>
  <fonts count="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ck">
        <color auto="1"/>
      </right>
      <top/>
      <bottom/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</borders>
  <cellStyleXfs count="64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42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164" fontId="0" fillId="0" borderId="0" xfId="0" applyNumberFormat="1"/>
    <xf numFmtId="165" fontId="0" fillId="0" borderId="0" xfId="0" applyNumberFormat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1" xfId="0" applyFill="1" applyBorder="1"/>
    <xf numFmtId="0" fontId="0" fillId="0" borderId="13" xfId="0" applyBorder="1"/>
    <xf numFmtId="0" fontId="0" fillId="0" borderId="13" xfId="0" applyBorder="1" applyAlignment="1">
      <alignment horizontal="center"/>
    </xf>
    <xf numFmtId="166" fontId="0" fillId="0" borderId="0" xfId="0" applyNumberFormat="1"/>
    <xf numFmtId="166" fontId="0" fillId="0" borderId="11" xfId="0" applyNumberFormat="1" applyBorder="1"/>
    <xf numFmtId="0" fontId="0" fillId="0" borderId="0" xfId="0" applyAlignment="1"/>
    <xf numFmtId="0" fontId="0" fillId="0" borderId="13" xfId="0" applyBorder="1" applyAlignment="1">
      <alignment wrapText="1"/>
    </xf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2" xfId="0" applyFont="1" applyBorder="1" applyAlignment="1">
      <alignment horizontal="center" wrapText="1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 wrapText="1"/>
    </xf>
    <xf numFmtId="0" fontId="0" fillId="0" borderId="14" xfId="0" applyBorder="1" applyAlignment="1">
      <alignment wrapText="1"/>
    </xf>
    <xf numFmtId="0" fontId="0" fillId="0" borderId="11" xfId="0" applyBorder="1" applyAlignment="1">
      <alignment wrapText="1"/>
    </xf>
    <xf numFmtId="164" fontId="0" fillId="0" borderId="11" xfId="0" applyNumberFormat="1" applyBorder="1"/>
    <xf numFmtId="0" fontId="0" fillId="0" borderId="12" xfId="0" applyFill="1" applyBorder="1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3" fillId="0" borderId="0" xfId="0" applyFont="1"/>
    <xf numFmtId="0" fontId="0" fillId="0" borderId="13" xfId="0" applyFill="1" applyBorder="1" applyAlignment="1">
      <alignment horizontal="center"/>
    </xf>
    <xf numFmtId="0" fontId="0" fillId="0" borderId="0" xfId="0" applyAlignment="1">
      <alignment horizontal="right"/>
    </xf>
    <xf numFmtId="165" fontId="0" fillId="0" borderId="13" xfId="0" applyNumberFormat="1" applyBorder="1"/>
    <xf numFmtId="0" fontId="0" fillId="0" borderId="13" xfId="0" applyFill="1" applyBorder="1" applyAlignment="1">
      <alignment horizontal="center" wrapText="1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0" xfId="0" applyBorder="1" applyAlignment="1">
      <alignment horizontal="center" wrapText="1"/>
    </xf>
    <xf numFmtId="0" fontId="0" fillId="0" borderId="12" xfId="0" applyBorder="1" applyAlignment="1">
      <alignment horizontal="center" wrapText="1"/>
    </xf>
  </cellXfs>
  <cellStyles count="64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Followed Hyperlink" xfId="558" builtinId="9" hidden="1"/>
    <cellStyle name="Followed Hyperlink" xfId="560" builtinId="9" hidden="1"/>
    <cellStyle name="Followed Hyperlink" xfId="562" builtinId="9" hidden="1"/>
    <cellStyle name="Followed Hyperlink" xfId="564" builtinId="9" hidden="1"/>
    <cellStyle name="Followed Hyperlink" xfId="566" builtinId="9" hidden="1"/>
    <cellStyle name="Followed Hyperlink" xfId="568" builtinId="9" hidden="1"/>
    <cellStyle name="Followed Hyperlink" xfId="570" builtinId="9" hidden="1"/>
    <cellStyle name="Followed Hyperlink" xfId="572" builtinId="9" hidden="1"/>
    <cellStyle name="Followed Hyperlink" xfId="574" builtinId="9" hidden="1"/>
    <cellStyle name="Followed Hyperlink" xfId="576" builtinId="9" hidden="1"/>
    <cellStyle name="Followed Hyperlink" xfId="578" builtinId="9" hidden="1"/>
    <cellStyle name="Followed Hyperlink" xfId="580" builtinId="9" hidden="1"/>
    <cellStyle name="Followed Hyperlink" xfId="582" builtinId="9" hidden="1"/>
    <cellStyle name="Followed Hyperlink" xfId="584" builtinId="9" hidden="1"/>
    <cellStyle name="Followed Hyperlink" xfId="586" builtinId="9" hidden="1"/>
    <cellStyle name="Followed Hyperlink" xfId="588" builtinId="9" hidden="1"/>
    <cellStyle name="Followed Hyperlink" xfId="590" builtinId="9" hidden="1"/>
    <cellStyle name="Followed Hyperlink" xfId="592" builtinId="9" hidden="1"/>
    <cellStyle name="Followed Hyperlink" xfId="594" builtinId="9" hidden="1"/>
    <cellStyle name="Followed Hyperlink" xfId="596" builtinId="9" hidden="1"/>
    <cellStyle name="Followed Hyperlink" xfId="598" builtinId="9" hidden="1"/>
    <cellStyle name="Followed Hyperlink" xfId="600" builtinId="9" hidden="1"/>
    <cellStyle name="Followed Hyperlink" xfId="602" builtinId="9" hidden="1"/>
    <cellStyle name="Followed Hyperlink" xfId="604" builtinId="9" hidden="1"/>
    <cellStyle name="Followed Hyperlink" xfId="606" builtinId="9" hidden="1"/>
    <cellStyle name="Followed Hyperlink" xfId="608" builtinId="9" hidden="1"/>
    <cellStyle name="Followed Hyperlink" xfId="610" builtinId="9" hidden="1"/>
    <cellStyle name="Followed Hyperlink" xfId="612" builtinId="9" hidden="1"/>
    <cellStyle name="Followed Hyperlink" xfId="614" builtinId="9" hidden="1"/>
    <cellStyle name="Followed Hyperlink" xfId="616" builtinId="9" hidden="1"/>
    <cellStyle name="Followed Hyperlink" xfId="618" builtinId="9" hidden="1"/>
    <cellStyle name="Followed Hyperlink" xfId="620" builtinId="9" hidden="1"/>
    <cellStyle name="Followed Hyperlink" xfId="622" builtinId="9" hidden="1"/>
    <cellStyle name="Followed Hyperlink" xfId="624" builtinId="9" hidden="1"/>
    <cellStyle name="Followed Hyperlink" xfId="626" builtinId="9" hidden="1"/>
    <cellStyle name="Followed Hyperlink" xfId="628" builtinId="9" hidden="1"/>
    <cellStyle name="Followed Hyperlink" xfId="630" builtinId="9" hidden="1"/>
    <cellStyle name="Followed Hyperlink" xfId="632" builtinId="9" hidden="1"/>
    <cellStyle name="Followed Hyperlink" xfId="634" builtinId="9" hidden="1"/>
    <cellStyle name="Followed Hyperlink" xfId="636" builtinId="9" hidden="1"/>
    <cellStyle name="Followed Hyperlink" xfId="638" builtinId="9" hidden="1"/>
    <cellStyle name="Followed Hyperlink" xfId="640" builtinId="9" hidden="1"/>
    <cellStyle name="Followed Hyperlink" xfId="64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Hyperlink" xfId="557" builtinId="8" hidden="1"/>
    <cellStyle name="Hyperlink" xfId="559" builtinId="8" hidden="1"/>
    <cellStyle name="Hyperlink" xfId="561" builtinId="8" hidden="1"/>
    <cellStyle name="Hyperlink" xfId="563" builtinId="8" hidden="1"/>
    <cellStyle name="Hyperlink" xfId="565" builtinId="8" hidden="1"/>
    <cellStyle name="Hyperlink" xfId="567" builtinId="8" hidden="1"/>
    <cellStyle name="Hyperlink" xfId="569" builtinId="8" hidden="1"/>
    <cellStyle name="Hyperlink" xfId="571" builtinId="8" hidden="1"/>
    <cellStyle name="Hyperlink" xfId="573" builtinId="8" hidden="1"/>
    <cellStyle name="Hyperlink" xfId="575" builtinId="8" hidden="1"/>
    <cellStyle name="Hyperlink" xfId="577" builtinId="8" hidden="1"/>
    <cellStyle name="Hyperlink" xfId="579" builtinId="8" hidden="1"/>
    <cellStyle name="Hyperlink" xfId="581" builtinId="8" hidden="1"/>
    <cellStyle name="Hyperlink" xfId="583" builtinId="8" hidden="1"/>
    <cellStyle name="Hyperlink" xfId="585" builtinId="8" hidden="1"/>
    <cellStyle name="Hyperlink" xfId="587" builtinId="8" hidden="1"/>
    <cellStyle name="Hyperlink" xfId="589" builtinId="8" hidden="1"/>
    <cellStyle name="Hyperlink" xfId="591" builtinId="8" hidden="1"/>
    <cellStyle name="Hyperlink" xfId="593" builtinId="8" hidden="1"/>
    <cellStyle name="Hyperlink" xfId="595" builtinId="8" hidden="1"/>
    <cellStyle name="Hyperlink" xfId="597" builtinId="8" hidden="1"/>
    <cellStyle name="Hyperlink" xfId="599" builtinId="8" hidden="1"/>
    <cellStyle name="Hyperlink" xfId="601" builtinId="8" hidden="1"/>
    <cellStyle name="Hyperlink" xfId="603" builtinId="8" hidden="1"/>
    <cellStyle name="Hyperlink" xfId="605" builtinId="8" hidden="1"/>
    <cellStyle name="Hyperlink" xfId="607" builtinId="8" hidden="1"/>
    <cellStyle name="Hyperlink" xfId="609" builtinId="8" hidden="1"/>
    <cellStyle name="Hyperlink" xfId="611" builtinId="8" hidden="1"/>
    <cellStyle name="Hyperlink" xfId="613" builtinId="8" hidden="1"/>
    <cellStyle name="Hyperlink" xfId="615" builtinId="8" hidden="1"/>
    <cellStyle name="Hyperlink" xfId="617" builtinId="8" hidden="1"/>
    <cellStyle name="Hyperlink" xfId="619" builtinId="8" hidden="1"/>
    <cellStyle name="Hyperlink" xfId="621" builtinId="8" hidden="1"/>
    <cellStyle name="Hyperlink" xfId="623" builtinId="8" hidden="1"/>
    <cellStyle name="Hyperlink" xfId="625" builtinId="8" hidden="1"/>
    <cellStyle name="Hyperlink" xfId="627" builtinId="8" hidden="1"/>
    <cellStyle name="Hyperlink" xfId="629" builtinId="8" hidden="1"/>
    <cellStyle name="Hyperlink" xfId="631" builtinId="8" hidden="1"/>
    <cellStyle name="Hyperlink" xfId="633" builtinId="8" hidden="1"/>
    <cellStyle name="Hyperlink" xfId="635" builtinId="8" hidden="1"/>
    <cellStyle name="Hyperlink" xfId="637" builtinId="8" hidden="1"/>
    <cellStyle name="Hyperlink" xfId="639" builtinId="8" hidden="1"/>
    <cellStyle name="Hyperlink" xfId="641" builtinId="8" hidden="1"/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theme" Target="theme/theme1.xml"/><Relationship Id="rId15" Type="http://schemas.openxmlformats.org/officeDocument/2006/relationships/styles" Target="styles.xml"/><Relationship Id="rId16" Type="http://schemas.openxmlformats.org/officeDocument/2006/relationships/sharedStrings" Target="sharedStrings.xml"/><Relationship Id="rId1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Charts!$F$1</c:f>
              <c:strCache>
                <c:ptCount val="1"/>
                <c:pt idx="0">
                  <c:v>Males</c:v>
                </c:pt>
              </c:strCache>
            </c:strRef>
          </c:tx>
          <c:spPr>
            <a:ln w="25400">
              <a:solidFill>
                <a:schemeClr val="tx1"/>
              </a:solidFill>
              <a:prstDash val="dash"/>
            </a:ln>
          </c:spPr>
          <c:cat>
            <c:strRef>
              <c:f>Charts!$E$2:$E$4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Charts!$F$2:$F$4</c:f>
              <c:numCache>
                <c:formatCode>General</c:formatCode>
                <c:ptCount val="3"/>
                <c:pt idx="0">
                  <c:v>31.52941176470588</c:v>
                </c:pt>
                <c:pt idx="1">
                  <c:v>32.29411764705882</c:v>
                </c:pt>
                <c:pt idx="2">
                  <c:v>33.41176470588236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Charts!$G$1</c:f>
              <c:strCache>
                <c:ptCount val="1"/>
                <c:pt idx="0">
                  <c:v>Females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cat>
            <c:strRef>
              <c:f>Charts!$E$2:$E$4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Charts!$G$2:$G$4</c:f>
              <c:numCache>
                <c:formatCode>General</c:formatCode>
                <c:ptCount val="3"/>
                <c:pt idx="0">
                  <c:v>31.18965517241379</c:v>
                </c:pt>
                <c:pt idx="1">
                  <c:v>32.48275862068966</c:v>
                </c:pt>
                <c:pt idx="2">
                  <c:v>33.51724137931034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2566288"/>
        <c:axId val="-2112559120"/>
      </c:lineChart>
      <c:catAx>
        <c:axId val="-21125662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Observation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none"/>
        <c:tickLblPos val="nextTo"/>
        <c:crossAx val="-2112559120"/>
        <c:crosses val="autoZero"/>
        <c:auto val="1"/>
        <c:lblAlgn val="ctr"/>
        <c:lblOffset val="100"/>
        <c:noMultiLvlLbl val="0"/>
      </c:catAx>
      <c:valAx>
        <c:axId val="-211255912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Computer Confidence Means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-211256628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chemeClr val="tx1"/>
              </a:solidFill>
            </a:ln>
          </c:spPr>
          <c:marker>
            <c:symbol val="none"/>
          </c:marker>
          <c:val>
            <c:numRef>
              <c:f>'Friedman Test'!$K$2:$K$4</c:f>
              <c:numCache>
                <c:formatCode>General</c:formatCode>
                <c:ptCount val="3"/>
                <c:pt idx="0">
                  <c:v>2.5</c:v>
                </c:pt>
                <c:pt idx="1">
                  <c:v>1.973333333333333</c:v>
                </c:pt>
                <c:pt idx="2">
                  <c:v>1.526666666666667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07964288"/>
        <c:axId val="-2107959264"/>
      </c:lineChart>
      <c:catAx>
        <c:axId val="-21079642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Observations</a:t>
                </a:r>
              </a:p>
            </c:rich>
          </c:tx>
          <c:overlay val="0"/>
        </c:title>
        <c:majorTickMark val="out"/>
        <c:minorTickMark val="none"/>
        <c:tickLblPos val="nextTo"/>
        <c:crossAx val="-2107959264"/>
        <c:crosses val="autoZero"/>
        <c:auto val="1"/>
        <c:lblAlgn val="ctr"/>
        <c:lblOffset val="100"/>
        <c:noMultiLvlLbl val="0"/>
      </c:catAx>
      <c:valAx>
        <c:axId val="-210795926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Mean Computer Anxiety Rank</a:t>
                </a:r>
              </a:p>
            </c:rich>
          </c:tx>
          <c:layout>
            <c:manualLayout>
              <c:xMode val="edge"/>
              <c:yMode val="edge"/>
              <c:x val="0.0611111111111111"/>
              <c:y val="0.101286818314377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-21079642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areaChart>
        <c:grouping val="standard"/>
        <c:varyColors val="0"/>
        <c:ser>
          <c:idx val="0"/>
          <c:order val="0"/>
          <c:tx>
            <c:strRef>
              <c:f>Charts!$F$1</c:f>
              <c:strCache>
                <c:ptCount val="1"/>
                <c:pt idx="0">
                  <c:v>Males</c:v>
                </c:pt>
              </c:strCache>
            </c:strRef>
          </c:tx>
          <c:spPr>
            <a:solidFill>
              <a:schemeClr val="tx1"/>
            </a:solidFill>
          </c:spPr>
          <c:cat>
            <c:strRef>
              <c:f>Charts!$E$2:$E$4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Charts!$F$2:$F$4</c:f>
              <c:numCache>
                <c:formatCode>General</c:formatCode>
                <c:ptCount val="3"/>
                <c:pt idx="0">
                  <c:v>31.52941176470588</c:v>
                </c:pt>
                <c:pt idx="1">
                  <c:v>32.29411764705882</c:v>
                </c:pt>
                <c:pt idx="2">
                  <c:v>33.41176470588236</c:v>
                </c:pt>
              </c:numCache>
            </c:numRef>
          </c:val>
        </c:ser>
        <c:ser>
          <c:idx val="1"/>
          <c:order val="1"/>
          <c:tx>
            <c:strRef>
              <c:f>Charts!$G$1</c:f>
              <c:strCache>
                <c:ptCount val="1"/>
                <c:pt idx="0">
                  <c:v>Females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cat>
            <c:strRef>
              <c:f>Charts!$E$2:$E$4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Charts!$G$2:$G$4</c:f>
              <c:numCache>
                <c:formatCode>General</c:formatCode>
                <c:ptCount val="3"/>
                <c:pt idx="0">
                  <c:v>31.18965517241379</c:v>
                </c:pt>
                <c:pt idx="1">
                  <c:v>32.48275862068966</c:v>
                </c:pt>
                <c:pt idx="2">
                  <c:v>33.51724137931034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08310736"/>
        <c:axId val="-2108305632"/>
      </c:areaChart>
      <c:catAx>
        <c:axId val="-21083107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Observation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none"/>
        <c:tickLblPos val="nextTo"/>
        <c:crossAx val="-2108305632"/>
        <c:crosses val="autoZero"/>
        <c:auto val="1"/>
        <c:lblAlgn val="ctr"/>
        <c:lblOffset val="100"/>
        <c:noMultiLvlLbl val="0"/>
      </c:catAx>
      <c:valAx>
        <c:axId val="-210830563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Computer Confidence Means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-2108310736"/>
        <c:crosses val="autoZero"/>
        <c:crossBetween val="midCat"/>
      </c:valAx>
    </c:plotArea>
    <c:legend>
      <c:legendPos val="r"/>
      <c:layout/>
      <c:overlay val="0"/>
    </c:legend>
    <c:plotVisOnly val="1"/>
    <c:dispBlanksAs val="zero"/>
    <c:showDLblsOverMax val="0"/>
  </c:chart>
  <c:printSettings>
    <c:headerFooter/>
    <c:pageMargins b="1.0" l="0.75" r="0.75" t="1.0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Column Chart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Charts!$F$1</c:f>
              <c:strCache>
                <c:ptCount val="1"/>
                <c:pt idx="0">
                  <c:v>Males</c:v>
                </c:pt>
              </c:strCache>
            </c:strRef>
          </c:tx>
          <c:spPr>
            <a:solidFill>
              <a:schemeClr val="tx1"/>
            </a:solidFill>
          </c:spPr>
          <c:invertIfNegative val="0"/>
          <c:cat>
            <c:strRef>
              <c:f>Charts!$E$2:$E$4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Charts!$F$2:$F$4</c:f>
              <c:numCache>
                <c:formatCode>General</c:formatCode>
                <c:ptCount val="3"/>
                <c:pt idx="0">
                  <c:v>31.52941176470588</c:v>
                </c:pt>
                <c:pt idx="1">
                  <c:v>32.29411764705882</c:v>
                </c:pt>
                <c:pt idx="2">
                  <c:v>33.41176470588236</c:v>
                </c:pt>
              </c:numCache>
            </c:numRef>
          </c:val>
        </c:ser>
        <c:ser>
          <c:idx val="1"/>
          <c:order val="1"/>
          <c:tx>
            <c:strRef>
              <c:f>Charts!$G$1</c:f>
              <c:strCache>
                <c:ptCount val="1"/>
                <c:pt idx="0">
                  <c:v>Females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cat>
            <c:strRef>
              <c:f>Charts!$E$2:$E$4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Charts!$G$2:$G$4</c:f>
              <c:numCache>
                <c:formatCode>General</c:formatCode>
                <c:ptCount val="3"/>
                <c:pt idx="0">
                  <c:v>31.18965517241379</c:v>
                </c:pt>
                <c:pt idx="1">
                  <c:v>32.48275862068966</c:v>
                </c:pt>
                <c:pt idx="2">
                  <c:v>33.51724137931034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2108272432"/>
        <c:axId val="-2108269504"/>
      </c:barChart>
      <c:catAx>
        <c:axId val="-21082724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-2108269504"/>
        <c:crosses val="autoZero"/>
        <c:auto val="1"/>
        <c:lblAlgn val="ctr"/>
        <c:lblOffset val="100"/>
        <c:noMultiLvlLbl val="0"/>
      </c:catAx>
      <c:valAx>
        <c:axId val="-210826950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Computer Confidence Means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-2108272432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Charts!$F$1</c:f>
              <c:strCache>
                <c:ptCount val="1"/>
                <c:pt idx="0">
                  <c:v>Males</c:v>
                </c:pt>
              </c:strCache>
            </c:strRef>
          </c:tx>
          <c:spPr>
            <a:solidFill>
              <a:schemeClr val="tx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Charts!$E$2:$E$4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Charts!$F$2:$F$4</c:f>
              <c:numCache>
                <c:formatCode>General</c:formatCode>
                <c:ptCount val="3"/>
                <c:pt idx="0">
                  <c:v>31.52941176470588</c:v>
                </c:pt>
                <c:pt idx="1">
                  <c:v>32.29411764705882</c:v>
                </c:pt>
                <c:pt idx="2">
                  <c:v>33.41176470588236</c:v>
                </c:pt>
              </c:numCache>
            </c:numRef>
          </c:val>
        </c:ser>
        <c:ser>
          <c:idx val="1"/>
          <c:order val="1"/>
          <c:tx>
            <c:strRef>
              <c:f>Charts!$G$1</c:f>
              <c:strCache>
                <c:ptCount val="1"/>
                <c:pt idx="0">
                  <c:v>Females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Charts!$E$2:$E$4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Charts!$G$2:$G$4</c:f>
              <c:numCache>
                <c:formatCode>General</c:formatCode>
                <c:ptCount val="3"/>
                <c:pt idx="0">
                  <c:v>31.18965517241379</c:v>
                </c:pt>
                <c:pt idx="1">
                  <c:v>32.48275862068966</c:v>
                </c:pt>
                <c:pt idx="2">
                  <c:v>33.51724137931034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-2108224848"/>
        <c:axId val="-2108220224"/>
      </c:barChart>
      <c:catAx>
        <c:axId val="-210822484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Observation</a:t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tickLblPos val="nextTo"/>
        <c:crossAx val="-2108220224"/>
        <c:crosses val="autoZero"/>
        <c:auto val="1"/>
        <c:lblAlgn val="ctr"/>
        <c:lblOffset val="100"/>
        <c:noMultiLvlLbl val="0"/>
      </c:catAx>
      <c:valAx>
        <c:axId val="-21082202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Computer Confidence Means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-210822484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Computer Ownership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</c:spPr>
          </c:dPt>
          <c:dPt>
            <c:idx val="1"/>
            <c:bubble3D val="0"/>
            <c:spPr>
              <a:solidFill>
                <a:schemeClr val="bg1">
                  <a:lumMod val="85000"/>
                </a:schemeClr>
              </a:solidFill>
            </c:spPr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Charts!$L$1:$L$2</c:f>
              <c:strCache>
                <c:ptCount val="2"/>
                <c:pt idx="0">
                  <c:v>Yes</c:v>
                </c:pt>
                <c:pt idx="1">
                  <c:v>No</c:v>
                </c:pt>
              </c:strCache>
            </c:strRef>
          </c:cat>
          <c:val>
            <c:numRef>
              <c:f>Charts!$M$1:$M$2</c:f>
              <c:numCache>
                <c:formatCode>General</c:formatCode>
                <c:ptCount val="2"/>
                <c:pt idx="0">
                  <c:v>63.0</c:v>
                </c:pt>
                <c:pt idx="1">
                  <c:v>29.0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47625">
              <a:noFill/>
            </a:ln>
          </c:spPr>
          <c:marker>
            <c:symbol val="circle"/>
            <c:size val="2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trendline>
            <c:trendlineType val="linear"/>
            <c:dispRSqr val="0"/>
            <c:dispEq val="0"/>
          </c:trendline>
          <c:xVal>
            <c:numRef>
              <c:f>Charts!$B$2:$B$76</c:f>
              <c:numCache>
                <c:formatCode>General</c:formatCode>
                <c:ptCount val="75"/>
                <c:pt idx="0">
                  <c:v>32.0</c:v>
                </c:pt>
                <c:pt idx="1">
                  <c:v>38.0</c:v>
                </c:pt>
                <c:pt idx="2">
                  <c:v>23.0</c:v>
                </c:pt>
                <c:pt idx="3">
                  <c:v>31.0</c:v>
                </c:pt>
                <c:pt idx="4">
                  <c:v>32.0</c:v>
                </c:pt>
                <c:pt idx="5">
                  <c:v>34.0</c:v>
                </c:pt>
                <c:pt idx="6">
                  <c:v>29.0</c:v>
                </c:pt>
                <c:pt idx="7">
                  <c:v>31.0</c:v>
                </c:pt>
                <c:pt idx="8">
                  <c:v>37.0</c:v>
                </c:pt>
                <c:pt idx="9">
                  <c:v>39.0</c:v>
                </c:pt>
                <c:pt idx="10">
                  <c:v>33.0</c:v>
                </c:pt>
                <c:pt idx="11">
                  <c:v>32.0</c:v>
                </c:pt>
                <c:pt idx="12">
                  <c:v>30.0</c:v>
                </c:pt>
                <c:pt idx="13">
                  <c:v>30.0</c:v>
                </c:pt>
                <c:pt idx="14">
                  <c:v>34.0</c:v>
                </c:pt>
                <c:pt idx="15">
                  <c:v>21.0</c:v>
                </c:pt>
                <c:pt idx="16">
                  <c:v>30.0</c:v>
                </c:pt>
                <c:pt idx="17">
                  <c:v>33.0</c:v>
                </c:pt>
                <c:pt idx="18">
                  <c:v>23.0</c:v>
                </c:pt>
                <c:pt idx="19">
                  <c:v>36.0</c:v>
                </c:pt>
                <c:pt idx="20">
                  <c:v>25.0</c:v>
                </c:pt>
                <c:pt idx="21">
                  <c:v>39.0</c:v>
                </c:pt>
                <c:pt idx="22">
                  <c:v>38.0</c:v>
                </c:pt>
                <c:pt idx="23">
                  <c:v>31.0</c:v>
                </c:pt>
                <c:pt idx="24">
                  <c:v>34.0</c:v>
                </c:pt>
                <c:pt idx="25">
                  <c:v>35.0</c:v>
                </c:pt>
                <c:pt idx="26">
                  <c:v>24.0</c:v>
                </c:pt>
                <c:pt idx="27">
                  <c:v>31.0</c:v>
                </c:pt>
                <c:pt idx="28">
                  <c:v>35.0</c:v>
                </c:pt>
                <c:pt idx="29">
                  <c:v>19.0</c:v>
                </c:pt>
                <c:pt idx="30">
                  <c:v>37.0</c:v>
                </c:pt>
                <c:pt idx="31">
                  <c:v>32.0</c:v>
                </c:pt>
                <c:pt idx="32">
                  <c:v>33.0</c:v>
                </c:pt>
                <c:pt idx="33">
                  <c:v>26.0</c:v>
                </c:pt>
                <c:pt idx="34">
                  <c:v>20.0</c:v>
                </c:pt>
                <c:pt idx="35">
                  <c:v>25.0</c:v>
                </c:pt>
                <c:pt idx="36">
                  <c:v>33.0</c:v>
                </c:pt>
                <c:pt idx="37">
                  <c:v>27.0</c:v>
                </c:pt>
                <c:pt idx="38">
                  <c:v>30.0</c:v>
                </c:pt>
                <c:pt idx="39">
                  <c:v>36.0</c:v>
                </c:pt>
                <c:pt idx="40">
                  <c:v>24.0</c:v>
                </c:pt>
                <c:pt idx="41">
                  <c:v>38.0</c:v>
                </c:pt>
                <c:pt idx="42">
                  <c:v>16.0</c:v>
                </c:pt>
                <c:pt idx="43">
                  <c:v>38.0</c:v>
                </c:pt>
                <c:pt idx="44">
                  <c:v>36.0</c:v>
                </c:pt>
                <c:pt idx="45">
                  <c:v>40.0</c:v>
                </c:pt>
                <c:pt idx="46">
                  <c:v>35.0</c:v>
                </c:pt>
                <c:pt idx="47">
                  <c:v>24.0</c:v>
                </c:pt>
                <c:pt idx="48">
                  <c:v>33.0</c:v>
                </c:pt>
                <c:pt idx="49">
                  <c:v>33.0</c:v>
                </c:pt>
                <c:pt idx="50">
                  <c:v>37.0</c:v>
                </c:pt>
                <c:pt idx="51">
                  <c:v>38.0</c:v>
                </c:pt>
                <c:pt idx="52">
                  <c:v>33.0</c:v>
                </c:pt>
                <c:pt idx="53">
                  <c:v>38.0</c:v>
                </c:pt>
                <c:pt idx="54">
                  <c:v>17.0</c:v>
                </c:pt>
                <c:pt idx="55">
                  <c:v>34.0</c:v>
                </c:pt>
                <c:pt idx="56">
                  <c:v>37.0</c:v>
                </c:pt>
                <c:pt idx="57">
                  <c:v>38.0</c:v>
                </c:pt>
                <c:pt idx="58">
                  <c:v>38.0</c:v>
                </c:pt>
                <c:pt idx="59">
                  <c:v>34.0</c:v>
                </c:pt>
                <c:pt idx="60">
                  <c:v>33.0</c:v>
                </c:pt>
                <c:pt idx="61">
                  <c:v>35.0</c:v>
                </c:pt>
                <c:pt idx="62">
                  <c:v>30.0</c:v>
                </c:pt>
                <c:pt idx="63">
                  <c:v>27.0</c:v>
                </c:pt>
                <c:pt idx="64">
                  <c:v>28.0</c:v>
                </c:pt>
                <c:pt idx="65">
                  <c:v>21.0</c:v>
                </c:pt>
                <c:pt idx="66">
                  <c:v>37.0</c:v>
                </c:pt>
                <c:pt idx="67">
                  <c:v>23.0</c:v>
                </c:pt>
                <c:pt idx="68">
                  <c:v>31.0</c:v>
                </c:pt>
                <c:pt idx="69">
                  <c:v>30.0</c:v>
                </c:pt>
                <c:pt idx="70">
                  <c:v>28.0</c:v>
                </c:pt>
                <c:pt idx="71">
                  <c:v>36.0</c:v>
                </c:pt>
                <c:pt idx="72">
                  <c:v>35.0</c:v>
                </c:pt>
                <c:pt idx="73">
                  <c:v>31.0</c:v>
                </c:pt>
                <c:pt idx="74">
                  <c:v>21.0</c:v>
                </c:pt>
              </c:numCache>
            </c:numRef>
          </c:xVal>
          <c:yVal>
            <c:numRef>
              <c:f>Charts!$C$2:$C$76</c:f>
              <c:numCache>
                <c:formatCode>General</c:formatCode>
                <c:ptCount val="75"/>
                <c:pt idx="0">
                  <c:v>35.0</c:v>
                </c:pt>
                <c:pt idx="1">
                  <c:v>40.0</c:v>
                </c:pt>
                <c:pt idx="2">
                  <c:v>30.0</c:v>
                </c:pt>
                <c:pt idx="3">
                  <c:v>34.0</c:v>
                </c:pt>
                <c:pt idx="4">
                  <c:v>34.0</c:v>
                </c:pt>
                <c:pt idx="5">
                  <c:v>37.0</c:v>
                </c:pt>
                <c:pt idx="6">
                  <c:v>26.0</c:v>
                </c:pt>
                <c:pt idx="7">
                  <c:v>32.0</c:v>
                </c:pt>
                <c:pt idx="8">
                  <c:v>35.0</c:v>
                </c:pt>
                <c:pt idx="9">
                  <c:v>37.0</c:v>
                </c:pt>
                <c:pt idx="10">
                  <c:v>32.0</c:v>
                </c:pt>
                <c:pt idx="11">
                  <c:v>28.0</c:v>
                </c:pt>
                <c:pt idx="12">
                  <c:v>35.0</c:v>
                </c:pt>
                <c:pt idx="13">
                  <c:v>27.0</c:v>
                </c:pt>
                <c:pt idx="14">
                  <c:v>34.0</c:v>
                </c:pt>
                <c:pt idx="15">
                  <c:v>28.0</c:v>
                </c:pt>
                <c:pt idx="16">
                  <c:v>25.0</c:v>
                </c:pt>
                <c:pt idx="17">
                  <c:v>38.0</c:v>
                </c:pt>
                <c:pt idx="18">
                  <c:v>35.0</c:v>
                </c:pt>
                <c:pt idx="19">
                  <c:v>38.0</c:v>
                </c:pt>
                <c:pt idx="20">
                  <c:v>31.0</c:v>
                </c:pt>
                <c:pt idx="21">
                  <c:v>39.0</c:v>
                </c:pt>
                <c:pt idx="22">
                  <c:v>38.0</c:v>
                </c:pt>
                <c:pt idx="23">
                  <c:v>26.0</c:v>
                </c:pt>
                <c:pt idx="24">
                  <c:v>39.0</c:v>
                </c:pt>
                <c:pt idx="25">
                  <c:v>35.0</c:v>
                </c:pt>
                <c:pt idx="26">
                  <c:v>29.0</c:v>
                </c:pt>
                <c:pt idx="27">
                  <c:v>32.0</c:v>
                </c:pt>
                <c:pt idx="28">
                  <c:v>38.0</c:v>
                </c:pt>
                <c:pt idx="29">
                  <c:v>28.0</c:v>
                </c:pt>
                <c:pt idx="30">
                  <c:v>33.0</c:v>
                </c:pt>
                <c:pt idx="31">
                  <c:v>34.0</c:v>
                </c:pt>
                <c:pt idx="32">
                  <c:v>31.0</c:v>
                </c:pt>
                <c:pt idx="33">
                  <c:v>30.0</c:v>
                </c:pt>
                <c:pt idx="34">
                  <c:v>31.0</c:v>
                </c:pt>
                <c:pt idx="35">
                  <c:v>26.0</c:v>
                </c:pt>
                <c:pt idx="36">
                  <c:v>32.0</c:v>
                </c:pt>
                <c:pt idx="37">
                  <c:v>31.0</c:v>
                </c:pt>
                <c:pt idx="38">
                  <c:v>35.0</c:v>
                </c:pt>
                <c:pt idx="39">
                  <c:v>28.0</c:v>
                </c:pt>
                <c:pt idx="40">
                  <c:v>22.0</c:v>
                </c:pt>
                <c:pt idx="41">
                  <c:v>38.0</c:v>
                </c:pt>
                <c:pt idx="42">
                  <c:v>29.0</c:v>
                </c:pt>
                <c:pt idx="43">
                  <c:v>39.0</c:v>
                </c:pt>
                <c:pt idx="44">
                  <c:v>30.0</c:v>
                </c:pt>
                <c:pt idx="45">
                  <c:v>40.0</c:v>
                </c:pt>
                <c:pt idx="46">
                  <c:v>36.0</c:v>
                </c:pt>
                <c:pt idx="47">
                  <c:v>29.0</c:v>
                </c:pt>
                <c:pt idx="48">
                  <c:v>34.0</c:v>
                </c:pt>
                <c:pt idx="49">
                  <c:v>32.0</c:v>
                </c:pt>
                <c:pt idx="50">
                  <c:v>35.0</c:v>
                </c:pt>
                <c:pt idx="51">
                  <c:v>37.0</c:v>
                </c:pt>
                <c:pt idx="52">
                  <c:v>40.0</c:v>
                </c:pt>
                <c:pt idx="53">
                  <c:v>38.0</c:v>
                </c:pt>
                <c:pt idx="54">
                  <c:v>24.0</c:v>
                </c:pt>
                <c:pt idx="55">
                  <c:v>33.0</c:v>
                </c:pt>
                <c:pt idx="56">
                  <c:v>37.0</c:v>
                </c:pt>
                <c:pt idx="57">
                  <c:v>34.0</c:v>
                </c:pt>
                <c:pt idx="58">
                  <c:v>40.0</c:v>
                </c:pt>
                <c:pt idx="59">
                  <c:v>32.0</c:v>
                </c:pt>
                <c:pt idx="60">
                  <c:v>39.0</c:v>
                </c:pt>
                <c:pt idx="61">
                  <c:v>37.0</c:v>
                </c:pt>
                <c:pt idx="62">
                  <c:v>39.0</c:v>
                </c:pt>
                <c:pt idx="63">
                  <c:v>30.0</c:v>
                </c:pt>
                <c:pt idx="64">
                  <c:v>28.0</c:v>
                </c:pt>
                <c:pt idx="65">
                  <c:v>16.0</c:v>
                </c:pt>
                <c:pt idx="66">
                  <c:v>35.0</c:v>
                </c:pt>
                <c:pt idx="67">
                  <c:v>32.0</c:v>
                </c:pt>
                <c:pt idx="68">
                  <c:v>28.0</c:v>
                </c:pt>
                <c:pt idx="69">
                  <c:v>32.0</c:v>
                </c:pt>
                <c:pt idx="70">
                  <c:v>22.0</c:v>
                </c:pt>
                <c:pt idx="71">
                  <c:v>33.0</c:v>
                </c:pt>
                <c:pt idx="72">
                  <c:v>28.0</c:v>
                </c:pt>
                <c:pt idx="73">
                  <c:v>35.0</c:v>
                </c:pt>
                <c:pt idx="74">
                  <c:v>14.0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08151248"/>
        <c:axId val="-2108146272"/>
      </c:scatterChart>
      <c:valAx>
        <c:axId val="-21081512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Computer Confidence Pretest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08146272"/>
        <c:crosses val="autoZero"/>
        <c:crossBetween val="midCat"/>
      </c:valAx>
      <c:valAx>
        <c:axId val="-210814627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Computer Confidence Posttest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0815124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chemeClr val="tx1"/>
              </a:solidFill>
            </a:ln>
          </c:spPr>
          <c:marker>
            <c:symbol val="none"/>
          </c:marker>
          <c:errBars>
            <c:errDir val="y"/>
            <c:errBarType val="both"/>
            <c:errValType val="stdErr"/>
            <c:noEndCap val="0"/>
          </c:errBars>
          <c:cat>
            <c:strRef>
              <c:f>Charts!$E$2:$E$4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Charts!$F$2:$F$4</c:f>
              <c:numCache>
                <c:formatCode>General</c:formatCode>
                <c:ptCount val="3"/>
                <c:pt idx="0">
                  <c:v>31.52941176470588</c:v>
                </c:pt>
                <c:pt idx="1">
                  <c:v>32.29411764705882</c:v>
                </c:pt>
                <c:pt idx="2">
                  <c:v>33.41176470588236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08120016"/>
        <c:axId val="-2108114912"/>
      </c:lineChart>
      <c:catAx>
        <c:axId val="-21081200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Observation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-2108114912"/>
        <c:crosses val="autoZero"/>
        <c:auto val="1"/>
        <c:lblAlgn val="ctr"/>
        <c:lblOffset val="100"/>
        <c:noMultiLvlLbl val="0"/>
      </c:catAx>
      <c:valAx>
        <c:axId val="-210811491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Computer Confidence Means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081200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ln>
              <a:solidFill>
                <a:schemeClr val="tx1"/>
              </a:solidFill>
            </a:ln>
          </c:spPr>
          <c:invertIfNegative val="0"/>
          <c:cat>
            <c:numRef>
              <c:f>Charts!$S$10:$S$18</c:f>
              <c:numCache>
                <c:formatCode>General</c:formatCode>
                <c:ptCount val="9"/>
                <c:pt idx="0">
                  <c:v>17.0</c:v>
                </c:pt>
                <c:pt idx="1">
                  <c:v>20.0</c:v>
                </c:pt>
                <c:pt idx="2">
                  <c:v>23.0</c:v>
                </c:pt>
                <c:pt idx="3">
                  <c:v>26.0</c:v>
                </c:pt>
                <c:pt idx="4">
                  <c:v>29.0</c:v>
                </c:pt>
                <c:pt idx="5">
                  <c:v>32.0</c:v>
                </c:pt>
                <c:pt idx="6">
                  <c:v>35.0</c:v>
                </c:pt>
                <c:pt idx="7">
                  <c:v>38.0</c:v>
                </c:pt>
                <c:pt idx="8">
                  <c:v>41.0</c:v>
                </c:pt>
              </c:numCache>
            </c:numRef>
          </c:cat>
          <c:val>
            <c:numRef>
              <c:f>Charts!$T$10:$T$18</c:f>
              <c:numCache>
                <c:formatCode>General</c:formatCode>
                <c:ptCount val="9"/>
                <c:pt idx="0">
                  <c:v>2.0</c:v>
                </c:pt>
                <c:pt idx="1">
                  <c:v>0.0</c:v>
                </c:pt>
                <c:pt idx="2">
                  <c:v>2.0</c:v>
                </c:pt>
                <c:pt idx="3">
                  <c:v>5.0</c:v>
                </c:pt>
                <c:pt idx="4">
                  <c:v>11.0</c:v>
                </c:pt>
                <c:pt idx="5">
                  <c:v>16.0</c:v>
                </c:pt>
                <c:pt idx="6">
                  <c:v>18.0</c:v>
                </c:pt>
                <c:pt idx="7">
                  <c:v>12.0</c:v>
                </c:pt>
                <c:pt idx="8">
                  <c:v>9.0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-2108089200"/>
        <c:axId val="-2108084096"/>
      </c:barChart>
      <c:catAx>
        <c:axId val="-21080892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Computer Confidence Posttest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08084096"/>
        <c:crosses val="autoZero"/>
        <c:auto val="1"/>
        <c:lblAlgn val="ctr"/>
        <c:lblOffset val="100"/>
        <c:noMultiLvlLbl val="0"/>
      </c:catAx>
      <c:valAx>
        <c:axId val="-210808409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080892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59728808233"/>
          <c:y val="0.0277777777777778"/>
          <c:w val="0.7640271191767"/>
          <c:h val="0.822469378827647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chemeClr val="tx1"/>
              </a:solidFill>
            </a:ln>
          </c:spPr>
          <c:marker>
            <c:symbol val="none"/>
          </c:marker>
          <c:cat>
            <c:strRef>
              <c:f>'One-Way Within Subjects ANOVA'!$E$2:$E$4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'One-Way Within Subjects ANOVA'!$F$2:$F$4</c:f>
              <c:numCache>
                <c:formatCode>General</c:formatCode>
                <c:ptCount val="3"/>
                <c:pt idx="0">
                  <c:v>31.26666666666667</c:v>
                </c:pt>
                <c:pt idx="1">
                  <c:v>32.44</c:v>
                </c:pt>
                <c:pt idx="2">
                  <c:v>33.49333333333333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108006384"/>
        <c:axId val="-2108003472"/>
      </c:lineChart>
      <c:catAx>
        <c:axId val="-21080063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-2108003472"/>
        <c:crosses val="autoZero"/>
        <c:auto val="1"/>
        <c:lblAlgn val="ctr"/>
        <c:lblOffset val="100"/>
        <c:noMultiLvlLbl val="0"/>
      </c:catAx>
      <c:valAx>
        <c:axId val="-210800347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Computer Confidence Means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08006384"/>
        <c:crosses val="autoZero"/>
        <c:crossBetween val="between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50800</xdr:colOff>
      <xdr:row>5</xdr:row>
      <xdr:rowOff>33866</xdr:rowOff>
    </xdr:from>
    <xdr:to>
      <xdr:col>9</xdr:col>
      <xdr:colOff>287867</xdr:colOff>
      <xdr:row>20</xdr:row>
      <xdr:rowOff>110066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50799</xdr:colOff>
      <xdr:row>21</xdr:row>
      <xdr:rowOff>76199</xdr:rowOff>
    </xdr:from>
    <xdr:to>
      <xdr:col>9</xdr:col>
      <xdr:colOff>287866</xdr:colOff>
      <xdr:row>36</xdr:row>
      <xdr:rowOff>152399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76199</xdr:colOff>
      <xdr:row>37</xdr:row>
      <xdr:rowOff>84665</xdr:rowOff>
    </xdr:from>
    <xdr:to>
      <xdr:col>9</xdr:col>
      <xdr:colOff>313266</xdr:colOff>
      <xdr:row>52</xdr:row>
      <xdr:rowOff>160865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76200</xdr:colOff>
      <xdr:row>53</xdr:row>
      <xdr:rowOff>93133</xdr:rowOff>
    </xdr:from>
    <xdr:to>
      <xdr:col>9</xdr:col>
      <xdr:colOff>313267</xdr:colOff>
      <xdr:row>68</xdr:row>
      <xdr:rowOff>169333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152400</xdr:colOff>
      <xdr:row>2</xdr:row>
      <xdr:rowOff>152399</xdr:rowOff>
    </xdr:from>
    <xdr:to>
      <xdr:col>17</xdr:col>
      <xdr:colOff>279400</xdr:colOff>
      <xdr:row>18</xdr:row>
      <xdr:rowOff>50799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110067</xdr:colOff>
      <xdr:row>70</xdr:row>
      <xdr:rowOff>59266</xdr:rowOff>
    </xdr:from>
    <xdr:to>
      <xdr:col>9</xdr:col>
      <xdr:colOff>347133</xdr:colOff>
      <xdr:row>85</xdr:row>
      <xdr:rowOff>135466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11</xdr:col>
      <xdr:colOff>249766</xdr:colOff>
      <xdr:row>36</xdr:row>
      <xdr:rowOff>50800</xdr:rowOff>
    </xdr:from>
    <xdr:to>
      <xdr:col>17</xdr:col>
      <xdr:colOff>376766</xdr:colOff>
      <xdr:row>51</xdr:row>
      <xdr:rowOff>127000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18</xdr:col>
      <xdr:colOff>116417</xdr:colOff>
      <xdr:row>19</xdr:row>
      <xdr:rowOff>91016</xdr:rowOff>
    </xdr:from>
    <xdr:to>
      <xdr:col>22</xdr:col>
      <xdr:colOff>366183</xdr:colOff>
      <xdr:row>34</xdr:row>
      <xdr:rowOff>167216</xdr:rowOff>
    </xdr:to>
    <xdr:graphicFrame macro="">
      <xdr:nvGraphicFramePr>
        <xdr:cNvPr id="15" name="Chart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25401</xdr:colOff>
      <xdr:row>27</xdr:row>
      <xdr:rowOff>46566</xdr:rowOff>
    </xdr:from>
    <xdr:to>
      <xdr:col>12</xdr:col>
      <xdr:colOff>330200</xdr:colOff>
      <xdr:row>43</xdr:row>
      <xdr:rowOff>80432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406400</xdr:colOff>
      <xdr:row>1</xdr:row>
      <xdr:rowOff>8466</xdr:rowOff>
    </xdr:from>
    <xdr:to>
      <xdr:col>17</xdr:col>
      <xdr:colOff>254000</xdr:colOff>
      <xdr:row>15</xdr:row>
      <xdr:rowOff>110066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3"/>
  <sheetViews>
    <sheetView tabSelected="1" zoomScale="150" workbookViewId="0"/>
  </sheetViews>
  <sheetFormatPr baseColWidth="10" defaultColWidth="8.83203125" defaultRowHeight="15" x14ac:dyDescent="0.2"/>
  <cols>
    <col min="16" max="16" width="11.83203125" customWidth="1"/>
  </cols>
  <sheetData>
    <row r="1" spans="1:14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 x14ac:dyDescent="0.2">
      <c r="A2">
        <v>1</v>
      </c>
      <c r="B2">
        <v>23</v>
      </c>
      <c r="C2">
        <v>4</v>
      </c>
      <c r="D2">
        <v>1</v>
      </c>
      <c r="E2">
        <v>8</v>
      </c>
      <c r="F2">
        <v>14</v>
      </c>
      <c r="G2">
        <v>11</v>
      </c>
      <c r="H2">
        <v>32</v>
      </c>
      <c r="I2">
        <v>32</v>
      </c>
      <c r="J2">
        <v>35</v>
      </c>
      <c r="K2">
        <v>35</v>
      </c>
      <c r="L2">
        <v>41</v>
      </c>
      <c r="M2">
        <v>32</v>
      </c>
      <c r="N2">
        <v>29</v>
      </c>
    </row>
    <row r="3" spans="1:14" x14ac:dyDescent="0.2">
      <c r="A3">
        <v>1</v>
      </c>
      <c r="B3">
        <v>23</v>
      </c>
      <c r="C3">
        <v>4</v>
      </c>
      <c r="D3">
        <v>1</v>
      </c>
      <c r="E3">
        <v>6</v>
      </c>
      <c r="F3">
        <v>4</v>
      </c>
      <c r="G3">
        <v>11</v>
      </c>
      <c r="H3">
        <v>31</v>
      </c>
      <c r="I3">
        <v>38</v>
      </c>
      <c r="J3">
        <v>40</v>
      </c>
      <c r="K3">
        <v>39</v>
      </c>
      <c r="L3">
        <v>36</v>
      </c>
      <c r="M3">
        <v>29</v>
      </c>
      <c r="N3">
        <v>25</v>
      </c>
    </row>
    <row r="4" spans="1:14" x14ac:dyDescent="0.2">
      <c r="A4">
        <v>2</v>
      </c>
      <c r="B4">
        <v>40</v>
      </c>
      <c r="C4">
        <v>1</v>
      </c>
      <c r="D4">
        <v>1</v>
      </c>
      <c r="E4">
        <v>10</v>
      </c>
      <c r="F4">
        <v>5</v>
      </c>
      <c r="G4">
        <v>8</v>
      </c>
      <c r="H4">
        <v>34</v>
      </c>
      <c r="I4">
        <v>33</v>
      </c>
      <c r="J4">
        <v>38</v>
      </c>
      <c r="K4">
        <v>36</v>
      </c>
      <c r="L4">
        <v>78</v>
      </c>
      <c r="M4">
        <v>37</v>
      </c>
      <c r="N4">
        <v>41</v>
      </c>
    </row>
    <row r="5" spans="1:14" x14ac:dyDescent="0.2">
      <c r="A5">
        <v>2</v>
      </c>
      <c r="B5">
        <v>20</v>
      </c>
      <c r="C5">
        <v>2</v>
      </c>
      <c r="D5">
        <v>1</v>
      </c>
      <c r="E5">
        <v>6</v>
      </c>
      <c r="F5">
        <v>10</v>
      </c>
      <c r="G5">
        <v>6</v>
      </c>
      <c r="H5">
        <v>47</v>
      </c>
      <c r="I5">
        <v>23</v>
      </c>
      <c r="J5">
        <v>35</v>
      </c>
      <c r="K5">
        <v>36</v>
      </c>
      <c r="L5">
        <v>70</v>
      </c>
      <c r="M5">
        <v>53</v>
      </c>
      <c r="N5">
        <v>44</v>
      </c>
    </row>
    <row r="6" spans="1:14" x14ac:dyDescent="0.2">
      <c r="A6">
        <v>2</v>
      </c>
      <c r="B6">
        <v>25</v>
      </c>
      <c r="C6">
        <v>3</v>
      </c>
      <c r="D6">
        <v>1</v>
      </c>
      <c r="E6">
        <v>6</v>
      </c>
      <c r="F6">
        <v>10</v>
      </c>
      <c r="G6">
        <v>9</v>
      </c>
      <c r="H6">
        <v>35</v>
      </c>
      <c r="I6">
        <v>36</v>
      </c>
      <c r="J6">
        <v>38</v>
      </c>
      <c r="K6">
        <v>36</v>
      </c>
      <c r="L6">
        <v>44</v>
      </c>
      <c r="M6">
        <v>45</v>
      </c>
      <c r="N6">
        <v>42</v>
      </c>
    </row>
    <row r="7" spans="1:14" x14ac:dyDescent="0.2">
      <c r="A7">
        <v>2</v>
      </c>
      <c r="B7">
        <v>19</v>
      </c>
      <c r="C7">
        <v>1</v>
      </c>
      <c r="D7">
        <v>2</v>
      </c>
      <c r="E7">
        <v>2</v>
      </c>
      <c r="F7">
        <v>1</v>
      </c>
      <c r="G7">
        <v>6</v>
      </c>
      <c r="H7">
        <v>26</v>
      </c>
      <c r="I7">
        <v>25</v>
      </c>
      <c r="J7">
        <v>31</v>
      </c>
      <c r="K7">
        <v>36</v>
      </c>
      <c r="L7">
        <v>73</v>
      </c>
      <c r="M7">
        <v>51</v>
      </c>
      <c r="N7">
        <v>37</v>
      </c>
    </row>
    <row r="8" spans="1:14" x14ac:dyDescent="0.2">
      <c r="A8">
        <v>2</v>
      </c>
      <c r="B8">
        <v>29</v>
      </c>
      <c r="C8">
        <v>4</v>
      </c>
      <c r="D8">
        <v>1</v>
      </c>
      <c r="E8">
        <v>15</v>
      </c>
      <c r="F8">
        <v>12</v>
      </c>
      <c r="G8">
        <v>6</v>
      </c>
      <c r="H8">
        <v>33</v>
      </c>
      <c r="I8">
        <v>39</v>
      </c>
      <c r="J8">
        <v>39</v>
      </c>
      <c r="K8">
        <v>38</v>
      </c>
      <c r="L8">
        <v>38</v>
      </c>
      <c r="M8">
        <v>42</v>
      </c>
      <c r="N8">
        <v>40</v>
      </c>
    </row>
    <row r="9" spans="1:14" x14ac:dyDescent="0.2">
      <c r="A9">
        <v>1</v>
      </c>
      <c r="B9">
        <v>24</v>
      </c>
      <c r="C9">
        <v>4</v>
      </c>
      <c r="D9">
        <v>1</v>
      </c>
      <c r="E9">
        <v>6</v>
      </c>
      <c r="F9">
        <v>7</v>
      </c>
      <c r="G9">
        <v>15</v>
      </c>
      <c r="H9">
        <v>44</v>
      </c>
      <c r="I9">
        <v>23</v>
      </c>
      <c r="J9">
        <v>30</v>
      </c>
      <c r="K9">
        <v>32</v>
      </c>
      <c r="L9">
        <v>64</v>
      </c>
      <c r="M9">
        <v>52</v>
      </c>
      <c r="N9">
        <v>52</v>
      </c>
    </row>
    <row r="10" spans="1:14" x14ac:dyDescent="0.2">
      <c r="A10">
        <v>2</v>
      </c>
      <c r="B10">
        <v>21</v>
      </c>
      <c r="C10">
        <v>1</v>
      </c>
      <c r="D10">
        <v>2</v>
      </c>
      <c r="E10">
        <v>1</v>
      </c>
      <c r="F10">
        <v>2</v>
      </c>
      <c r="G10">
        <v>11</v>
      </c>
      <c r="H10">
        <v>32</v>
      </c>
      <c r="I10">
        <v>38</v>
      </c>
      <c r="J10">
        <v>38</v>
      </c>
      <c r="K10">
        <v>40</v>
      </c>
      <c r="L10">
        <v>45</v>
      </c>
      <c r="M10">
        <v>38</v>
      </c>
      <c r="N10">
        <v>36</v>
      </c>
    </row>
    <row r="11" spans="1:14" x14ac:dyDescent="0.2">
      <c r="A11">
        <v>2</v>
      </c>
      <c r="B11">
        <v>21</v>
      </c>
      <c r="C11">
        <v>1</v>
      </c>
      <c r="D11">
        <v>1</v>
      </c>
      <c r="E11">
        <v>10</v>
      </c>
      <c r="F11">
        <v>6</v>
      </c>
      <c r="G11">
        <v>11</v>
      </c>
      <c r="H11">
        <v>43</v>
      </c>
      <c r="I11">
        <v>31</v>
      </c>
      <c r="J11">
        <v>26</v>
      </c>
      <c r="K11">
        <v>32</v>
      </c>
      <c r="L11">
        <v>66</v>
      </c>
      <c r="M11">
        <v>59</v>
      </c>
      <c r="N11">
        <v>53</v>
      </c>
    </row>
    <row r="12" spans="1:14" x14ac:dyDescent="0.2">
      <c r="A12">
        <v>1</v>
      </c>
      <c r="B12">
        <v>22</v>
      </c>
      <c r="C12">
        <v>3</v>
      </c>
      <c r="D12">
        <v>1</v>
      </c>
      <c r="E12">
        <v>10</v>
      </c>
      <c r="F12">
        <v>17</v>
      </c>
      <c r="G12">
        <v>15</v>
      </c>
      <c r="H12">
        <v>24</v>
      </c>
      <c r="I12">
        <v>31</v>
      </c>
      <c r="J12">
        <v>34</v>
      </c>
      <c r="K12">
        <v>36</v>
      </c>
      <c r="L12">
        <v>48</v>
      </c>
      <c r="M12">
        <v>41</v>
      </c>
      <c r="N12">
        <v>32</v>
      </c>
    </row>
    <row r="13" spans="1:14" x14ac:dyDescent="0.2">
      <c r="A13">
        <v>2</v>
      </c>
      <c r="B13">
        <v>25</v>
      </c>
      <c r="C13">
        <v>4</v>
      </c>
      <c r="D13">
        <v>1</v>
      </c>
      <c r="E13">
        <v>15</v>
      </c>
      <c r="F13">
        <v>9</v>
      </c>
      <c r="G13">
        <v>4</v>
      </c>
      <c r="H13">
        <v>41</v>
      </c>
      <c r="I13">
        <v>34</v>
      </c>
      <c r="J13">
        <v>39</v>
      </c>
      <c r="K13">
        <v>35</v>
      </c>
      <c r="L13">
        <v>46</v>
      </c>
      <c r="M13">
        <v>41</v>
      </c>
      <c r="N13">
        <v>46</v>
      </c>
    </row>
    <row r="14" spans="1:14" x14ac:dyDescent="0.2">
      <c r="A14">
        <v>2</v>
      </c>
      <c r="B14">
        <v>22</v>
      </c>
      <c r="C14">
        <v>1</v>
      </c>
      <c r="D14">
        <v>1</v>
      </c>
      <c r="E14">
        <v>8</v>
      </c>
      <c r="F14">
        <v>13</v>
      </c>
      <c r="G14">
        <v>7</v>
      </c>
      <c r="H14">
        <v>42</v>
      </c>
      <c r="I14">
        <v>35</v>
      </c>
      <c r="J14">
        <v>35</v>
      </c>
      <c r="K14">
        <v>34</v>
      </c>
      <c r="L14">
        <v>53</v>
      </c>
      <c r="M14">
        <v>47</v>
      </c>
      <c r="N14">
        <v>52</v>
      </c>
    </row>
    <row r="15" spans="1:14" x14ac:dyDescent="0.2">
      <c r="A15">
        <v>2</v>
      </c>
      <c r="B15">
        <v>20</v>
      </c>
      <c r="C15">
        <v>1</v>
      </c>
      <c r="D15">
        <v>2</v>
      </c>
      <c r="E15">
        <v>8</v>
      </c>
      <c r="F15">
        <v>10</v>
      </c>
      <c r="G15">
        <v>16</v>
      </c>
      <c r="H15">
        <v>39</v>
      </c>
      <c r="I15">
        <v>24</v>
      </c>
      <c r="J15">
        <v>29</v>
      </c>
      <c r="K15">
        <v>28</v>
      </c>
      <c r="L15">
        <v>61</v>
      </c>
      <c r="M15">
        <v>47</v>
      </c>
      <c r="N15">
        <v>61</v>
      </c>
    </row>
    <row r="16" spans="1:14" x14ac:dyDescent="0.2">
      <c r="A16">
        <v>2</v>
      </c>
      <c r="B16">
        <v>21</v>
      </c>
      <c r="C16">
        <v>3</v>
      </c>
      <c r="D16">
        <v>1</v>
      </c>
      <c r="E16">
        <v>4</v>
      </c>
      <c r="F16">
        <v>5</v>
      </c>
      <c r="G16">
        <v>15</v>
      </c>
      <c r="H16">
        <v>39</v>
      </c>
      <c r="I16">
        <v>31</v>
      </c>
      <c r="J16">
        <v>32</v>
      </c>
      <c r="K16">
        <v>32</v>
      </c>
      <c r="L16">
        <v>73</v>
      </c>
      <c r="M16">
        <v>57</v>
      </c>
      <c r="N16">
        <v>50</v>
      </c>
    </row>
    <row r="17" spans="1:14" x14ac:dyDescent="0.2">
      <c r="A17">
        <v>2</v>
      </c>
      <c r="B17">
        <v>20</v>
      </c>
      <c r="C17">
        <v>4</v>
      </c>
      <c r="D17">
        <v>1</v>
      </c>
      <c r="E17">
        <v>15</v>
      </c>
      <c r="F17">
        <v>21</v>
      </c>
      <c r="G17">
        <v>6</v>
      </c>
      <c r="H17">
        <v>40</v>
      </c>
      <c r="I17">
        <v>35</v>
      </c>
      <c r="J17">
        <v>38</v>
      </c>
      <c r="K17">
        <v>38</v>
      </c>
      <c r="L17">
        <v>26</v>
      </c>
      <c r="M17">
        <v>28</v>
      </c>
      <c r="N17">
        <v>27</v>
      </c>
    </row>
    <row r="18" spans="1:14" x14ac:dyDescent="0.2">
      <c r="A18">
        <v>2</v>
      </c>
      <c r="B18">
        <v>20</v>
      </c>
      <c r="C18">
        <v>1</v>
      </c>
      <c r="D18">
        <v>2</v>
      </c>
      <c r="E18">
        <v>10</v>
      </c>
      <c r="F18">
        <v>2</v>
      </c>
      <c r="G18">
        <v>10</v>
      </c>
      <c r="H18">
        <v>50</v>
      </c>
      <c r="I18">
        <v>19</v>
      </c>
      <c r="J18">
        <v>28</v>
      </c>
      <c r="K18">
        <v>27</v>
      </c>
      <c r="L18">
        <v>76</v>
      </c>
      <c r="M18">
        <v>61</v>
      </c>
      <c r="N18">
        <v>69</v>
      </c>
    </row>
    <row r="19" spans="1:14" x14ac:dyDescent="0.2">
      <c r="A19">
        <v>2</v>
      </c>
      <c r="B19">
        <v>27</v>
      </c>
      <c r="C19">
        <v>1</v>
      </c>
      <c r="D19">
        <v>2</v>
      </c>
      <c r="E19">
        <v>2</v>
      </c>
      <c r="F19">
        <v>1</v>
      </c>
      <c r="G19">
        <v>10</v>
      </c>
      <c r="H19">
        <v>27</v>
      </c>
      <c r="I19">
        <v>37</v>
      </c>
      <c r="J19">
        <v>33</v>
      </c>
      <c r="K19">
        <v>36</v>
      </c>
      <c r="L19">
        <v>33</v>
      </c>
      <c r="M19">
        <v>39</v>
      </c>
      <c r="N19">
        <v>29</v>
      </c>
    </row>
    <row r="20" spans="1:14" x14ac:dyDescent="0.2">
      <c r="A20">
        <v>2</v>
      </c>
      <c r="B20">
        <v>20</v>
      </c>
      <c r="C20">
        <v>2</v>
      </c>
      <c r="D20">
        <v>1</v>
      </c>
      <c r="E20">
        <v>12</v>
      </c>
      <c r="F20">
        <v>12</v>
      </c>
      <c r="G20">
        <v>18</v>
      </c>
      <c r="H20">
        <v>46</v>
      </c>
      <c r="I20">
        <v>32</v>
      </c>
      <c r="J20">
        <v>34</v>
      </c>
      <c r="K20">
        <v>34</v>
      </c>
      <c r="L20">
        <v>53</v>
      </c>
      <c r="M20">
        <v>40</v>
      </c>
      <c r="N20">
        <v>42</v>
      </c>
    </row>
    <row r="21" spans="1:14" x14ac:dyDescent="0.2">
      <c r="A21">
        <v>2</v>
      </c>
      <c r="B21">
        <v>20</v>
      </c>
      <c r="C21">
        <v>3</v>
      </c>
      <c r="D21">
        <v>1</v>
      </c>
      <c r="E21">
        <v>10</v>
      </c>
      <c r="F21">
        <v>10</v>
      </c>
      <c r="G21">
        <v>15</v>
      </c>
      <c r="H21">
        <v>58</v>
      </c>
      <c r="I21">
        <v>33</v>
      </c>
      <c r="J21">
        <v>31</v>
      </c>
      <c r="K21">
        <v>31</v>
      </c>
      <c r="L21">
        <v>51</v>
      </c>
      <c r="M21">
        <v>60</v>
      </c>
      <c r="N21">
        <v>63</v>
      </c>
    </row>
    <row r="22" spans="1:14" x14ac:dyDescent="0.2">
      <c r="A22">
        <v>2</v>
      </c>
      <c r="B22">
        <v>21</v>
      </c>
      <c r="C22">
        <v>1</v>
      </c>
      <c r="D22">
        <v>2</v>
      </c>
      <c r="E22">
        <v>3</v>
      </c>
      <c r="F22">
        <v>0</v>
      </c>
      <c r="G22">
        <v>15</v>
      </c>
      <c r="H22">
        <v>40</v>
      </c>
      <c r="I22">
        <v>26</v>
      </c>
      <c r="J22">
        <v>30</v>
      </c>
      <c r="K22">
        <v>35</v>
      </c>
      <c r="L22">
        <v>75</v>
      </c>
      <c r="M22">
        <v>63</v>
      </c>
      <c r="N22">
        <v>47</v>
      </c>
    </row>
    <row r="23" spans="1:14" x14ac:dyDescent="0.2">
      <c r="A23">
        <v>2</v>
      </c>
      <c r="B23">
        <v>21</v>
      </c>
      <c r="C23">
        <v>1</v>
      </c>
      <c r="D23">
        <v>2</v>
      </c>
      <c r="E23">
        <v>1</v>
      </c>
      <c r="F23">
        <v>0</v>
      </c>
      <c r="G23">
        <v>16</v>
      </c>
      <c r="H23">
        <v>32</v>
      </c>
      <c r="I23">
        <v>20</v>
      </c>
      <c r="J23">
        <v>31</v>
      </c>
      <c r="K23">
        <v>34</v>
      </c>
      <c r="L23">
        <v>76</v>
      </c>
      <c r="M23">
        <v>47</v>
      </c>
      <c r="N23">
        <v>38</v>
      </c>
    </row>
    <row r="24" spans="1:14" x14ac:dyDescent="0.2">
      <c r="A24">
        <v>2</v>
      </c>
      <c r="B24">
        <v>19</v>
      </c>
      <c r="C24">
        <v>2</v>
      </c>
      <c r="D24">
        <v>2</v>
      </c>
      <c r="E24">
        <v>3</v>
      </c>
      <c r="F24">
        <v>6</v>
      </c>
      <c r="G24">
        <v>14</v>
      </c>
      <c r="H24">
        <v>53</v>
      </c>
      <c r="I24">
        <v>25</v>
      </c>
      <c r="J24">
        <v>26</v>
      </c>
      <c r="K24">
        <v>28</v>
      </c>
      <c r="L24">
        <v>72</v>
      </c>
      <c r="M24">
        <v>63</v>
      </c>
      <c r="N24">
        <v>60</v>
      </c>
    </row>
    <row r="25" spans="1:14" x14ac:dyDescent="0.2">
      <c r="A25">
        <v>2</v>
      </c>
      <c r="B25">
        <v>22</v>
      </c>
      <c r="C25">
        <v>2</v>
      </c>
      <c r="D25">
        <v>1</v>
      </c>
      <c r="E25">
        <v>10</v>
      </c>
      <c r="F25">
        <v>16</v>
      </c>
      <c r="G25">
        <v>13</v>
      </c>
      <c r="H25">
        <v>43</v>
      </c>
      <c r="I25">
        <v>33</v>
      </c>
      <c r="J25">
        <v>32</v>
      </c>
      <c r="K25">
        <v>33</v>
      </c>
      <c r="L25">
        <v>40</v>
      </c>
      <c r="M25">
        <v>40</v>
      </c>
      <c r="N25">
        <v>49</v>
      </c>
    </row>
    <row r="26" spans="1:14" x14ac:dyDescent="0.2">
      <c r="A26">
        <v>2</v>
      </c>
      <c r="B26">
        <v>20</v>
      </c>
      <c r="C26">
        <v>1</v>
      </c>
      <c r="D26">
        <v>1</v>
      </c>
      <c r="E26">
        <v>4</v>
      </c>
      <c r="F26">
        <v>3</v>
      </c>
      <c r="G26">
        <v>13</v>
      </c>
      <c r="H26">
        <v>34</v>
      </c>
      <c r="I26">
        <v>27</v>
      </c>
      <c r="J26">
        <v>31</v>
      </c>
      <c r="K26">
        <v>33</v>
      </c>
      <c r="L26">
        <v>86</v>
      </c>
      <c r="M26">
        <v>48</v>
      </c>
      <c r="N26">
        <v>60</v>
      </c>
    </row>
    <row r="27" spans="1:14" x14ac:dyDescent="0.2">
      <c r="A27">
        <v>2</v>
      </c>
      <c r="B27">
        <v>19</v>
      </c>
      <c r="C27">
        <v>1</v>
      </c>
      <c r="D27">
        <v>1</v>
      </c>
      <c r="E27">
        <v>10</v>
      </c>
      <c r="F27">
        <v>17</v>
      </c>
      <c r="G27">
        <v>15</v>
      </c>
      <c r="H27">
        <v>54</v>
      </c>
      <c r="I27">
        <v>30</v>
      </c>
      <c r="J27">
        <v>35</v>
      </c>
      <c r="K27">
        <v>35</v>
      </c>
      <c r="L27">
        <v>56</v>
      </c>
      <c r="M27">
        <v>46</v>
      </c>
      <c r="N27">
        <v>49</v>
      </c>
    </row>
    <row r="28" spans="1:14" x14ac:dyDescent="0.2">
      <c r="A28">
        <v>2</v>
      </c>
      <c r="B28">
        <v>27</v>
      </c>
      <c r="C28">
        <v>2</v>
      </c>
      <c r="D28">
        <v>2</v>
      </c>
      <c r="E28">
        <v>6</v>
      </c>
      <c r="F28">
        <v>1</v>
      </c>
      <c r="G28">
        <v>4</v>
      </c>
      <c r="H28">
        <v>29</v>
      </c>
      <c r="I28">
        <v>36</v>
      </c>
      <c r="J28">
        <v>28</v>
      </c>
      <c r="K28">
        <v>28</v>
      </c>
      <c r="L28">
        <v>59</v>
      </c>
      <c r="M28">
        <v>39</v>
      </c>
      <c r="N28">
        <v>60</v>
      </c>
    </row>
    <row r="29" spans="1:14" x14ac:dyDescent="0.2">
      <c r="A29">
        <v>1</v>
      </c>
      <c r="B29">
        <v>33</v>
      </c>
      <c r="C29">
        <v>1</v>
      </c>
      <c r="D29">
        <v>1</v>
      </c>
      <c r="E29">
        <v>25</v>
      </c>
      <c r="F29">
        <v>14</v>
      </c>
      <c r="G29">
        <v>5</v>
      </c>
      <c r="H29">
        <v>30</v>
      </c>
      <c r="I29">
        <v>32</v>
      </c>
      <c r="J29">
        <v>34</v>
      </c>
      <c r="K29">
        <v>35</v>
      </c>
      <c r="L29">
        <v>51</v>
      </c>
      <c r="M29">
        <v>47</v>
      </c>
      <c r="N29">
        <v>47</v>
      </c>
    </row>
    <row r="30" spans="1:14" x14ac:dyDescent="0.2">
      <c r="A30">
        <v>1</v>
      </c>
      <c r="B30">
        <v>22</v>
      </c>
      <c r="C30">
        <v>2</v>
      </c>
      <c r="D30">
        <v>1</v>
      </c>
      <c r="E30">
        <v>10</v>
      </c>
      <c r="F30">
        <v>14</v>
      </c>
      <c r="G30">
        <v>8</v>
      </c>
      <c r="H30">
        <v>36</v>
      </c>
      <c r="I30">
        <v>34</v>
      </c>
      <c r="J30">
        <v>37</v>
      </c>
      <c r="K30">
        <v>38</v>
      </c>
      <c r="L30">
        <v>44</v>
      </c>
      <c r="M30">
        <v>39</v>
      </c>
      <c r="N30">
        <v>29</v>
      </c>
    </row>
    <row r="31" spans="1:14" x14ac:dyDescent="0.2">
      <c r="A31">
        <v>2</v>
      </c>
      <c r="B31">
        <v>35</v>
      </c>
      <c r="C31">
        <v>3</v>
      </c>
      <c r="D31">
        <v>2</v>
      </c>
      <c r="E31">
        <v>0</v>
      </c>
      <c r="F31">
        <v>4</v>
      </c>
      <c r="G31">
        <v>10</v>
      </c>
      <c r="H31">
        <v>61</v>
      </c>
      <c r="I31">
        <v>24</v>
      </c>
      <c r="J31">
        <v>22</v>
      </c>
      <c r="K31">
        <v>33</v>
      </c>
      <c r="L31">
        <v>73</v>
      </c>
      <c r="M31">
        <v>70</v>
      </c>
      <c r="N31">
        <v>40</v>
      </c>
    </row>
    <row r="32" spans="1:14" x14ac:dyDescent="0.2">
      <c r="A32">
        <v>2</v>
      </c>
      <c r="B32">
        <v>26</v>
      </c>
      <c r="C32">
        <v>2</v>
      </c>
      <c r="D32">
        <v>1</v>
      </c>
      <c r="E32">
        <v>15</v>
      </c>
      <c r="F32">
        <v>12</v>
      </c>
      <c r="G32">
        <v>7</v>
      </c>
      <c r="H32">
        <v>34</v>
      </c>
      <c r="I32">
        <v>38</v>
      </c>
      <c r="J32">
        <v>38</v>
      </c>
      <c r="K32">
        <v>37</v>
      </c>
      <c r="L32">
        <v>36</v>
      </c>
      <c r="M32">
        <v>40</v>
      </c>
      <c r="N32">
        <v>36</v>
      </c>
    </row>
    <row r="33" spans="1:14" x14ac:dyDescent="0.2">
      <c r="A33">
        <v>2</v>
      </c>
      <c r="B33">
        <v>19</v>
      </c>
      <c r="C33">
        <v>2</v>
      </c>
      <c r="D33">
        <v>1</v>
      </c>
      <c r="E33">
        <v>8</v>
      </c>
      <c r="F33">
        <v>2</v>
      </c>
      <c r="G33">
        <v>2</v>
      </c>
      <c r="H33">
        <v>32</v>
      </c>
      <c r="I33">
        <v>16</v>
      </c>
      <c r="J33">
        <v>29</v>
      </c>
      <c r="K33">
        <v>30</v>
      </c>
      <c r="L33">
        <v>85</v>
      </c>
      <c r="M33">
        <v>59</v>
      </c>
      <c r="N33">
        <v>44</v>
      </c>
    </row>
    <row r="34" spans="1:14" x14ac:dyDescent="0.2">
      <c r="A34">
        <v>1</v>
      </c>
      <c r="B34">
        <v>20</v>
      </c>
      <c r="C34">
        <v>3</v>
      </c>
      <c r="D34">
        <v>1</v>
      </c>
      <c r="E34">
        <v>25</v>
      </c>
      <c r="F34">
        <v>13</v>
      </c>
      <c r="G34">
        <v>15</v>
      </c>
      <c r="H34">
        <v>69</v>
      </c>
      <c r="I34">
        <v>29</v>
      </c>
      <c r="J34">
        <v>26</v>
      </c>
      <c r="K34">
        <v>28</v>
      </c>
      <c r="L34">
        <v>55</v>
      </c>
      <c r="M34">
        <v>58</v>
      </c>
      <c r="N34">
        <v>58</v>
      </c>
    </row>
    <row r="35" spans="1:14" x14ac:dyDescent="0.2">
      <c r="A35">
        <v>1</v>
      </c>
      <c r="B35">
        <v>20</v>
      </c>
      <c r="C35">
        <v>1</v>
      </c>
      <c r="D35">
        <v>2</v>
      </c>
      <c r="E35">
        <v>8</v>
      </c>
      <c r="F35">
        <v>1</v>
      </c>
      <c r="G35">
        <v>5</v>
      </c>
      <c r="H35">
        <v>42</v>
      </c>
      <c r="I35">
        <v>31</v>
      </c>
      <c r="J35">
        <v>32</v>
      </c>
      <c r="K35">
        <v>35</v>
      </c>
      <c r="L35">
        <v>52</v>
      </c>
      <c r="M35">
        <v>51</v>
      </c>
      <c r="N35">
        <v>40</v>
      </c>
    </row>
    <row r="36" spans="1:14" x14ac:dyDescent="0.2">
      <c r="A36">
        <v>2</v>
      </c>
      <c r="B36">
        <v>41</v>
      </c>
      <c r="C36">
        <v>1</v>
      </c>
      <c r="D36">
        <v>2</v>
      </c>
      <c r="E36">
        <v>5</v>
      </c>
      <c r="F36">
        <v>4</v>
      </c>
      <c r="G36">
        <v>5</v>
      </c>
      <c r="H36">
        <v>23</v>
      </c>
      <c r="I36">
        <v>38</v>
      </c>
      <c r="J36">
        <v>39</v>
      </c>
      <c r="K36">
        <v>39</v>
      </c>
      <c r="L36">
        <v>40</v>
      </c>
      <c r="M36">
        <v>36</v>
      </c>
      <c r="N36">
        <v>37</v>
      </c>
    </row>
    <row r="37" spans="1:14" x14ac:dyDescent="0.2">
      <c r="A37">
        <v>2</v>
      </c>
      <c r="B37">
        <v>24</v>
      </c>
      <c r="C37">
        <v>4</v>
      </c>
      <c r="D37">
        <v>1</v>
      </c>
      <c r="E37">
        <v>8</v>
      </c>
      <c r="F37">
        <v>17</v>
      </c>
      <c r="G37">
        <v>16</v>
      </c>
      <c r="H37">
        <v>27</v>
      </c>
      <c r="I37">
        <v>36</v>
      </c>
      <c r="J37">
        <v>30</v>
      </c>
      <c r="K37">
        <v>34</v>
      </c>
      <c r="L37">
        <v>35</v>
      </c>
      <c r="M37">
        <v>47</v>
      </c>
      <c r="N37">
        <v>44</v>
      </c>
    </row>
    <row r="38" spans="1:14" x14ac:dyDescent="0.2">
      <c r="A38">
        <v>2</v>
      </c>
      <c r="B38">
        <v>32</v>
      </c>
      <c r="C38">
        <v>4</v>
      </c>
      <c r="D38">
        <v>1</v>
      </c>
      <c r="E38">
        <v>10</v>
      </c>
      <c r="F38">
        <v>19</v>
      </c>
      <c r="G38">
        <v>3</v>
      </c>
      <c r="H38">
        <v>28</v>
      </c>
      <c r="I38">
        <v>40</v>
      </c>
      <c r="J38">
        <v>40</v>
      </c>
      <c r="K38">
        <v>39</v>
      </c>
      <c r="L38">
        <v>29</v>
      </c>
      <c r="M38">
        <v>25</v>
      </c>
      <c r="N38">
        <v>23</v>
      </c>
    </row>
    <row r="39" spans="1:14" x14ac:dyDescent="0.2">
      <c r="A39">
        <v>2</v>
      </c>
      <c r="B39">
        <v>20</v>
      </c>
      <c r="C39">
        <v>1</v>
      </c>
      <c r="D39">
        <v>1</v>
      </c>
      <c r="E39">
        <v>8</v>
      </c>
      <c r="F39">
        <v>18</v>
      </c>
      <c r="G39">
        <v>17</v>
      </c>
      <c r="H39">
        <v>56</v>
      </c>
      <c r="I39">
        <v>35</v>
      </c>
      <c r="J39">
        <v>36</v>
      </c>
      <c r="K39">
        <v>37</v>
      </c>
      <c r="L39">
        <v>55</v>
      </c>
      <c r="M39">
        <v>50</v>
      </c>
      <c r="N39">
        <v>43</v>
      </c>
    </row>
    <row r="40" spans="1:14" x14ac:dyDescent="0.2">
      <c r="A40">
        <v>2</v>
      </c>
      <c r="B40">
        <v>20</v>
      </c>
      <c r="C40">
        <v>2</v>
      </c>
      <c r="D40">
        <v>2</v>
      </c>
      <c r="E40">
        <v>4</v>
      </c>
      <c r="F40">
        <v>3</v>
      </c>
      <c r="G40">
        <v>6</v>
      </c>
      <c r="H40">
        <v>26</v>
      </c>
      <c r="I40">
        <v>24</v>
      </c>
      <c r="J40">
        <v>29</v>
      </c>
      <c r="K40">
        <v>35</v>
      </c>
      <c r="L40">
        <v>49</v>
      </c>
      <c r="M40">
        <v>49</v>
      </c>
      <c r="N40">
        <v>45</v>
      </c>
    </row>
    <row r="41" spans="1:14" x14ac:dyDescent="0.2">
      <c r="A41">
        <v>2</v>
      </c>
      <c r="B41">
        <v>24</v>
      </c>
      <c r="C41">
        <v>3</v>
      </c>
      <c r="D41">
        <v>2</v>
      </c>
      <c r="E41">
        <v>10</v>
      </c>
      <c r="F41">
        <v>2</v>
      </c>
      <c r="G41">
        <v>15</v>
      </c>
      <c r="H41">
        <v>50</v>
      </c>
      <c r="I41">
        <v>33</v>
      </c>
      <c r="J41">
        <v>34</v>
      </c>
      <c r="K41">
        <v>35</v>
      </c>
      <c r="L41">
        <v>60</v>
      </c>
      <c r="M41">
        <v>40</v>
      </c>
      <c r="N41">
        <v>48</v>
      </c>
    </row>
    <row r="42" spans="1:14" x14ac:dyDescent="0.2">
      <c r="A42">
        <v>2</v>
      </c>
      <c r="B42">
        <v>20</v>
      </c>
      <c r="C42">
        <v>3</v>
      </c>
      <c r="D42">
        <v>1</v>
      </c>
      <c r="E42">
        <v>6</v>
      </c>
      <c r="F42">
        <v>5</v>
      </c>
      <c r="G42">
        <v>6</v>
      </c>
      <c r="H42">
        <v>37</v>
      </c>
      <c r="I42">
        <v>33</v>
      </c>
      <c r="J42">
        <v>32</v>
      </c>
      <c r="K42">
        <v>31</v>
      </c>
      <c r="L42">
        <v>48</v>
      </c>
      <c r="M42">
        <v>52</v>
      </c>
      <c r="N42">
        <v>46</v>
      </c>
    </row>
    <row r="43" spans="1:14" x14ac:dyDescent="0.2">
      <c r="A43">
        <v>2</v>
      </c>
      <c r="B43">
        <v>21</v>
      </c>
      <c r="C43">
        <v>4</v>
      </c>
      <c r="D43">
        <v>1</v>
      </c>
      <c r="E43">
        <v>5</v>
      </c>
      <c r="F43">
        <v>14</v>
      </c>
      <c r="G43">
        <v>8</v>
      </c>
      <c r="H43">
        <v>30</v>
      </c>
      <c r="I43">
        <v>37</v>
      </c>
      <c r="J43">
        <v>35</v>
      </c>
      <c r="K43">
        <v>37</v>
      </c>
      <c r="L43">
        <v>58</v>
      </c>
      <c r="M43">
        <v>51</v>
      </c>
      <c r="N43">
        <v>45</v>
      </c>
    </row>
    <row r="44" spans="1:14" x14ac:dyDescent="0.2">
      <c r="A44">
        <v>2</v>
      </c>
      <c r="B44">
        <v>22</v>
      </c>
      <c r="C44">
        <v>4</v>
      </c>
      <c r="D44">
        <v>1</v>
      </c>
      <c r="E44">
        <v>25</v>
      </c>
      <c r="F44">
        <v>17</v>
      </c>
      <c r="G44">
        <v>6</v>
      </c>
      <c r="H44">
        <v>29</v>
      </c>
      <c r="I44">
        <v>38</v>
      </c>
      <c r="J44">
        <v>37</v>
      </c>
      <c r="K44">
        <v>37</v>
      </c>
      <c r="L44">
        <v>22</v>
      </c>
      <c r="M44">
        <v>23</v>
      </c>
      <c r="N44">
        <v>28</v>
      </c>
    </row>
    <row r="45" spans="1:14" x14ac:dyDescent="0.2">
      <c r="A45">
        <v>2</v>
      </c>
      <c r="B45">
        <v>26</v>
      </c>
      <c r="C45">
        <v>3</v>
      </c>
      <c r="D45">
        <v>1</v>
      </c>
      <c r="E45">
        <v>10</v>
      </c>
      <c r="F45">
        <v>16</v>
      </c>
      <c r="G45">
        <v>14</v>
      </c>
      <c r="H45">
        <v>37</v>
      </c>
      <c r="I45">
        <v>33</v>
      </c>
      <c r="J45">
        <v>40</v>
      </c>
      <c r="K45">
        <v>38</v>
      </c>
      <c r="L45">
        <v>39</v>
      </c>
      <c r="M45">
        <v>37</v>
      </c>
      <c r="N45">
        <v>41</v>
      </c>
    </row>
    <row r="46" spans="1:14" x14ac:dyDescent="0.2">
      <c r="A46">
        <v>1</v>
      </c>
      <c r="B46">
        <v>29</v>
      </c>
      <c r="C46">
        <v>1</v>
      </c>
      <c r="D46">
        <v>1</v>
      </c>
      <c r="E46">
        <v>25</v>
      </c>
      <c r="F46">
        <v>20</v>
      </c>
      <c r="G46">
        <v>17</v>
      </c>
      <c r="H46">
        <v>44</v>
      </c>
      <c r="I46">
        <v>37</v>
      </c>
      <c r="J46">
        <v>35</v>
      </c>
      <c r="K46">
        <v>30</v>
      </c>
      <c r="L46">
        <v>37</v>
      </c>
      <c r="M46">
        <v>36</v>
      </c>
      <c r="N46">
        <v>35</v>
      </c>
    </row>
    <row r="47" spans="1:14" x14ac:dyDescent="0.2">
      <c r="A47">
        <v>2</v>
      </c>
      <c r="B47">
        <v>30</v>
      </c>
      <c r="C47">
        <v>3</v>
      </c>
      <c r="D47">
        <v>1</v>
      </c>
      <c r="E47">
        <v>25</v>
      </c>
      <c r="F47">
        <v>16</v>
      </c>
      <c r="G47">
        <v>4</v>
      </c>
      <c r="H47">
        <v>31</v>
      </c>
      <c r="I47">
        <v>38</v>
      </c>
      <c r="J47">
        <v>38</v>
      </c>
      <c r="K47">
        <v>34</v>
      </c>
      <c r="L47">
        <v>39</v>
      </c>
      <c r="M47">
        <v>50</v>
      </c>
      <c r="N47">
        <v>41</v>
      </c>
    </row>
    <row r="48" spans="1:14" x14ac:dyDescent="0.2">
      <c r="A48">
        <v>2</v>
      </c>
      <c r="B48">
        <v>20</v>
      </c>
      <c r="C48">
        <v>2</v>
      </c>
      <c r="D48">
        <v>2</v>
      </c>
      <c r="E48">
        <v>0</v>
      </c>
      <c r="F48">
        <v>2</v>
      </c>
      <c r="G48">
        <v>17</v>
      </c>
      <c r="H48">
        <v>48</v>
      </c>
      <c r="I48">
        <v>17</v>
      </c>
      <c r="J48">
        <v>24</v>
      </c>
      <c r="K48">
        <v>24</v>
      </c>
      <c r="L48">
        <v>87</v>
      </c>
      <c r="M48">
        <v>68</v>
      </c>
      <c r="N48">
        <v>51</v>
      </c>
    </row>
    <row r="49" spans="1:14" x14ac:dyDescent="0.2">
      <c r="A49">
        <v>2</v>
      </c>
      <c r="B49">
        <v>20</v>
      </c>
      <c r="C49">
        <v>1</v>
      </c>
      <c r="D49">
        <v>2</v>
      </c>
      <c r="E49">
        <v>3</v>
      </c>
      <c r="F49">
        <v>10</v>
      </c>
      <c r="G49">
        <v>12</v>
      </c>
      <c r="H49">
        <v>29</v>
      </c>
      <c r="I49">
        <v>34</v>
      </c>
      <c r="J49">
        <v>33</v>
      </c>
      <c r="K49">
        <v>30</v>
      </c>
      <c r="L49">
        <v>37</v>
      </c>
      <c r="M49">
        <v>39</v>
      </c>
      <c r="N49">
        <v>40</v>
      </c>
    </row>
    <row r="50" spans="1:14" x14ac:dyDescent="0.2">
      <c r="A50">
        <v>2</v>
      </c>
      <c r="B50">
        <v>20</v>
      </c>
      <c r="C50">
        <v>1</v>
      </c>
      <c r="D50">
        <v>2</v>
      </c>
      <c r="E50">
        <v>3</v>
      </c>
      <c r="F50">
        <v>8</v>
      </c>
      <c r="G50">
        <v>14</v>
      </c>
      <c r="H50">
        <v>37</v>
      </c>
      <c r="I50">
        <v>37</v>
      </c>
      <c r="J50">
        <v>37</v>
      </c>
      <c r="K50">
        <v>38</v>
      </c>
      <c r="L50">
        <v>38</v>
      </c>
      <c r="M50">
        <v>28</v>
      </c>
      <c r="N50">
        <v>24</v>
      </c>
    </row>
    <row r="51" spans="1:14" x14ac:dyDescent="0.2">
      <c r="A51">
        <v>2</v>
      </c>
      <c r="B51">
        <v>19</v>
      </c>
      <c r="C51">
        <v>1</v>
      </c>
      <c r="D51">
        <v>1</v>
      </c>
      <c r="E51">
        <v>15</v>
      </c>
      <c r="F51">
        <v>16</v>
      </c>
      <c r="G51">
        <v>13</v>
      </c>
      <c r="H51">
        <v>35</v>
      </c>
      <c r="I51">
        <v>38</v>
      </c>
      <c r="J51">
        <v>34</v>
      </c>
      <c r="K51">
        <v>32</v>
      </c>
      <c r="L51">
        <v>35</v>
      </c>
      <c r="M51">
        <v>44</v>
      </c>
      <c r="N51">
        <v>51</v>
      </c>
    </row>
    <row r="52" spans="1:14" x14ac:dyDescent="0.2">
      <c r="A52">
        <v>2</v>
      </c>
      <c r="B52">
        <v>38</v>
      </c>
      <c r="C52">
        <v>1</v>
      </c>
      <c r="D52">
        <v>1</v>
      </c>
      <c r="E52">
        <v>20</v>
      </c>
      <c r="F52">
        <v>4</v>
      </c>
      <c r="G52">
        <v>7</v>
      </c>
      <c r="H52">
        <v>29</v>
      </c>
      <c r="I52">
        <v>38</v>
      </c>
      <c r="J52">
        <v>40</v>
      </c>
      <c r="K52">
        <v>38</v>
      </c>
      <c r="L52">
        <v>53</v>
      </c>
      <c r="M52">
        <v>40</v>
      </c>
      <c r="N52">
        <v>28</v>
      </c>
    </row>
    <row r="53" spans="1:14" x14ac:dyDescent="0.2">
      <c r="A53">
        <v>1</v>
      </c>
      <c r="B53">
        <v>19</v>
      </c>
      <c r="C53">
        <v>1</v>
      </c>
      <c r="D53">
        <v>2</v>
      </c>
      <c r="E53">
        <v>15</v>
      </c>
      <c r="F53">
        <v>16</v>
      </c>
      <c r="G53">
        <v>3</v>
      </c>
      <c r="H53">
        <v>49</v>
      </c>
      <c r="I53">
        <v>39</v>
      </c>
      <c r="J53">
        <v>37</v>
      </c>
      <c r="K53">
        <v>36</v>
      </c>
      <c r="L53">
        <v>50</v>
      </c>
      <c r="M53">
        <v>42</v>
      </c>
      <c r="N53">
        <v>41</v>
      </c>
    </row>
    <row r="54" spans="1:14" x14ac:dyDescent="0.2">
      <c r="A54">
        <v>2</v>
      </c>
      <c r="B54">
        <v>22</v>
      </c>
      <c r="C54">
        <v>3</v>
      </c>
      <c r="D54">
        <v>2</v>
      </c>
      <c r="E54">
        <v>15</v>
      </c>
      <c r="F54">
        <v>19</v>
      </c>
      <c r="G54">
        <v>12</v>
      </c>
      <c r="H54">
        <v>26</v>
      </c>
      <c r="I54">
        <v>34</v>
      </c>
      <c r="J54">
        <v>32</v>
      </c>
      <c r="K54">
        <v>33</v>
      </c>
      <c r="L54">
        <v>32</v>
      </c>
      <c r="M54">
        <v>37</v>
      </c>
      <c r="N54">
        <v>36</v>
      </c>
    </row>
    <row r="55" spans="1:14" x14ac:dyDescent="0.2">
      <c r="A55">
        <v>2</v>
      </c>
      <c r="B55">
        <v>25</v>
      </c>
      <c r="C55">
        <v>1</v>
      </c>
      <c r="D55">
        <v>2</v>
      </c>
      <c r="E55">
        <v>25</v>
      </c>
      <c r="F55">
        <v>17</v>
      </c>
      <c r="G55">
        <v>13</v>
      </c>
      <c r="H55">
        <v>40</v>
      </c>
      <c r="I55">
        <v>33</v>
      </c>
      <c r="J55">
        <v>39</v>
      </c>
      <c r="K55">
        <v>38</v>
      </c>
      <c r="L55">
        <v>35</v>
      </c>
      <c r="M55">
        <v>30</v>
      </c>
      <c r="N55">
        <v>33</v>
      </c>
    </row>
    <row r="56" spans="1:14" x14ac:dyDescent="0.2">
      <c r="A56">
        <v>2</v>
      </c>
      <c r="B56">
        <v>21</v>
      </c>
      <c r="C56">
        <v>1</v>
      </c>
      <c r="D56">
        <v>2</v>
      </c>
      <c r="E56">
        <v>8</v>
      </c>
      <c r="F56">
        <v>12</v>
      </c>
      <c r="G56">
        <v>11</v>
      </c>
      <c r="H56">
        <v>37</v>
      </c>
      <c r="I56">
        <v>35</v>
      </c>
      <c r="J56">
        <v>37</v>
      </c>
      <c r="K56">
        <v>36</v>
      </c>
      <c r="L56">
        <v>47</v>
      </c>
      <c r="M56">
        <v>35</v>
      </c>
      <c r="N56">
        <v>37</v>
      </c>
    </row>
    <row r="57" spans="1:14" x14ac:dyDescent="0.2">
      <c r="A57">
        <v>2</v>
      </c>
      <c r="B57">
        <v>21</v>
      </c>
      <c r="C57">
        <v>4</v>
      </c>
      <c r="D57">
        <v>1</v>
      </c>
      <c r="E57">
        <v>25</v>
      </c>
      <c r="F57">
        <v>11</v>
      </c>
      <c r="G57">
        <v>15</v>
      </c>
      <c r="H57">
        <v>27</v>
      </c>
      <c r="I57">
        <v>30</v>
      </c>
      <c r="J57">
        <v>39</v>
      </c>
      <c r="K57">
        <v>37</v>
      </c>
      <c r="L57">
        <v>57</v>
      </c>
      <c r="M57">
        <v>34</v>
      </c>
      <c r="N57">
        <v>37</v>
      </c>
    </row>
    <row r="58" spans="1:14" x14ac:dyDescent="0.2">
      <c r="A58">
        <v>2</v>
      </c>
      <c r="B58">
        <v>21</v>
      </c>
      <c r="C58">
        <v>1</v>
      </c>
      <c r="D58">
        <v>2</v>
      </c>
      <c r="E58">
        <v>1</v>
      </c>
      <c r="F58">
        <v>2</v>
      </c>
      <c r="G58">
        <v>13</v>
      </c>
      <c r="H58">
        <v>35</v>
      </c>
      <c r="I58">
        <v>27</v>
      </c>
      <c r="J58">
        <v>30</v>
      </c>
      <c r="K58">
        <v>32</v>
      </c>
      <c r="L58">
        <v>57</v>
      </c>
      <c r="M58">
        <v>43</v>
      </c>
      <c r="N58">
        <v>42</v>
      </c>
    </row>
    <row r="59" spans="1:14" x14ac:dyDescent="0.2">
      <c r="A59">
        <v>2</v>
      </c>
      <c r="B59">
        <v>31</v>
      </c>
      <c r="C59">
        <v>1</v>
      </c>
      <c r="D59">
        <v>1</v>
      </c>
      <c r="E59">
        <v>2</v>
      </c>
      <c r="F59">
        <v>2</v>
      </c>
      <c r="G59">
        <v>11</v>
      </c>
      <c r="H59">
        <v>52</v>
      </c>
      <c r="I59">
        <v>28</v>
      </c>
      <c r="J59">
        <v>28</v>
      </c>
      <c r="K59">
        <v>31</v>
      </c>
      <c r="L59">
        <v>74</v>
      </c>
      <c r="M59">
        <v>56</v>
      </c>
      <c r="N59">
        <v>51</v>
      </c>
    </row>
    <row r="60" spans="1:14" x14ac:dyDescent="0.2">
      <c r="A60">
        <v>1</v>
      </c>
      <c r="B60">
        <v>23</v>
      </c>
      <c r="C60">
        <v>1</v>
      </c>
      <c r="D60">
        <v>1</v>
      </c>
      <c r="E60">
        <v>15</v>
      </c>
      <c r="F60">
        <v>12</v>
      </c>
      <c r="G60">
        <v>13</v>
      </c>
      <c r="H60">
        <v>30</v>
      </c>
      <c r="I60">
        <v>33</v>
      </c>
      <c r="J60">
        <v>32</v>
      </c>
      <c r="K60">
        <v>33</v>
      </c>
      <c r="L60">
        <v>45</v>
      </c>
      <c r="M60">
        <v>38</v>
      </c>
      <c r="N60">
        <v>38</v>
      </c>
    </row>
    <row r="61" spans="1:14" x14ac:dyDescent="0.2">
      <c r="A61">
        <v>2</v>
      </c>
      <c r="B61">
        <v>21</v>
      </c>
      <c r="C61">
        <v>3</v>
      </c>
      <c r="D61">
        <v>1</v>
      </c>
      <c r="E61">
        <v>0</v>
      </c>
      <c r="F61">
        <v>3</v>
      </c>
      <c r="G61">
        <v>8</v>
      </c>
      <c r="H61">
        <v>31</v>
      </c>
      <c r="I61">
        <v>21</v>
      </c>
      <c r="J61">
        <v>16</v>
      </c>
      <c r="K61">
        <v>23</v>
      </c>
      <c r="L61">
        <v>66</v>
      </c>
      <c r="M61">
        <v>61</v>
      </c>
      <c r="N61">
        <v>53</v>
      </c>
    </row>
    <row r="62" spans="1:14" x14ac:dyDescent="0.2">
      <c r="A62">
        <v>2</v>
      </c>
      <c r="B62">
        <v>40</v>
      </c>
      <c r="C62">
        <v>3</v>
      </c>
      <c r="D62">
        <v>1</v>
      </c>
      <c r="E62">
        <v>15</v>
      </c>
      <c r="F62">
        <v>5</v>
      </c>
      <c r="G62">
        <v>11</v>
      </c>
      <c r="H62">
        <v>33</v>
      </c>
      <c r="I62">
        <v>37</v>
      </c>
      <c r="J62">
        <v>35</v>
      </c>
      <c r="K62">
        <v>35</v>
      </c>
      <c r="L62">
        <v>40</v>
      </c>
      <c r="M62">
        <v>50</v>
      </c>
      <c r="N62">
        <v>44</v>
      </c>
    </row>
    <row r="63" spans="1:14" x14ac:dyDescent="0.2">
      <c r="A63">
        <v>2</v>
      </c>
      <c r="B63">
        <v>19</v>
      </c>
      <c r="C63">
        <v>3</v>
      </c>
      <c r="D63">
        <v>1</v>
      </c>
      <c r="E63">
        <v>6</v>
      </c>
      <c r="F63">
        <v>8</v>
      </c>
      <c r="G63">
        <v>10</v>
      </c>
      <c r="H63">
        <v>46</v>
      </c>
      <c r="I63">
        <v>23</v>
      </c>
      <c r="J63">
        <v>32</v>
      </c>
      <c r="K63">
        <v>33</v>
      </c>
      <c r="L63">
        <v>78</v>
      </c>
      <c r="M63">
        <v>62</v>
      </c>
      <c r="N63">
        <v>55</v>
      </c>
    </row>
    <row r="64" spans="1:14" x14ac:dyDescent="0.2">
      <c r="A64">
        <v>2</v>
      </c>
      <c r="B64">
        <v>21</v>
      </c>
      <c r="C64">
        <v>1</v>
      </c>
      <c r="D64">
        <v>1</v>
      </c>
      <c r="E64">
        <v>20</v>
      </c>
      <c r="F64">
        <v>19</v>
      </c>
      <c r="G64">
        <v>11</v>
      </c>
      <c r="H64">
        <v>48</v>
      </c>
      <c r="I64">
        <v>31</v>
      </c>
      <c r="J64">
        <v>28</v>
      </c>
      <c r="K64">
        <v>31</v>
      </c>
      <c r="L64">
        <v>42</v>
      </c>
      <c r="M64">
        <v>47</v>
      </c>
      <c r="N64">
        <v>43</v>
      </c>
    </row>
    <row r="65" spans="1:14" x14ac:dyDescent="0.2">
      <c r="A65">
        <v>2</v>
      </c>
      <c r="B65">
        <v>19</v>
      </c>
      <c r="C65">
        <v>3</v>
      </c>
      <c r="D65">
        <v>2</v>
      </c>
      <c r="E65">
        <v>0</v>
      </c>
      <c r="F65">
        <v>5</v>
      </c>
      <c r="G65">
        <v>14</v>
      </c>
      <c r="H65">
        <v>47</v>
      </c>
      <c r="I65">
        <v>30</v>
      </c>
      <c r="J65">
        <v>32</v>
      </c>
      <c r="K65">
        <v>33</v>
      </c>
      <c r="L65">
        <v>64</v>
      </c>
      <c r="M65">
        <v>58</v>
      </c>
      <c r="N65">
        <v>51</v>
      </c>
    </row>
    <row r="66" spans="1:14" x14ac:dyDescent="0.2">
      <c r="A66">
        <v>2</v>
      </c>
      <c r="B66">
        <v>21</v>
      </c>
      <c r="C66">
        <v>2</v>
      </c>
      <c r="D66">
        <v>1</v>
      </c>
      <c r="E66">
        <v>4</v>
      </c>
      <c r="F66">
        <v>1</v>
      </c>
      <c r="G66">
        <v>13</v>
      </c>
      <c r="H66">
        <v>44</v>
      </c>
      <c r="I66">
        <v>28</v>
      </c>
      <c r="J66">
        <v>22</v>
      </c>
      <c r="K66">
        <v>27</v>
      </c>
      <c r="L66">
        <v>57</v>
      </c>
      <c r="M66">
        <v>62</v>
      </c>
      <c r="N66">
        <v>53</v>
      </c>
    </row>
    <row r="67" spans="1:14" x14ac:dyDescent="0.2">
      <c r="A67">
        <v>1</v>
      </c>
      <c r="B67">
        <v>31</v>
      </c>
      <c r="C67">
        <v>1</v>
      </c>
      <c r="D67">
        <v>1</v>
      </c>
      <c r="E67">
        <v>10</v>
      </c>
      <c r="F67">
        <v>19</v>
      </c>
      <c r="G67">
        <v>15</v>
      </c>
      <c r="H67">
        <v>46</v>
      </c>
      <c r="I67">
        <v>32</v>
      </c>
      <c r="J67">
        <v>28</v>
      </c>
      <c r="K67">
        <v>31</v>
      </c>
      <c r="L67">
        <v>51</v>
      </c>
      <c r="M67">
        <v>52</v>
      </c>
      <c r="N67">
        <v>47</v>
      </c>
    </row>
    <row r="68" spans="1:14" x14ac:dyDescent="0.2">
      <c r="A68">
        <v>1</v>
      </c>
      <c r="B68">
        <v>20</v>
      </c>
      <c r="C68">
        <v>4</v>
      </c>
      <c r="D68">
        <v>1</v>
      </c>
      <c r="E68">
        <v>6</v>
      </c>
      <c r="F68">
        <v>9</v>
      </c>
      <c r="G68">
        <v>8</v>
      </c>
      <c r="H68">
        <v>25</v>
      </c>
      <c r="I68">
        <v>30</v>
      </c>
      <c r="J68">
        <v>35</v>
      </c>
      <c r="K68">
        <v>35</v>
      </c>
      <c r="L68">
        <v>44</v>
      </c>
      <c r="M68">
        <v>38</v>
      </c>
      <c r="N68">
        <v>38</v>
      </c>
    </row>
    <row r="69" spans="1:14" x14ac:dyDescent="0.2">
      <c r="A69">
        <v>2</v>
      </c>
      <c r="B69">
        <v>20</v>
      </c>
      <c r="C69">
        <v>1</v>
      </c>
      <c r="D69">
        <v>1</v>
      </c>
      <c r="E69">
        <v>4</v>
      </c>
      <c r="F69">
        <v>5</v>
      </c>
      <c r="G69">
        <v>7</v>
      </c>
      <c r="H69">
        <v>30</v>
      </c>
      <c r="I69">
        <v>36</v>
      </c>
      <c r="J69">
        <v>33</v>
      </c>
      <c r="K69">
        <v>34</v>
      </c>
      <c r="L69">
        <v>53</v>
      </c>
      <c r="M69">
        <v>39</v>
      </c>
      <c r="N69">
        <v>39</v>
      </c>
    </row>
    <row r="70" spans="1:14" x14ac:dyDescent="0.2">
      <c r="A70">
        <v>2</v>
      </c>
      <c r="B70">
        <v>20</v>
      </c>
      <c r="C70">
        <v>2</v>
      </c>
      <c r="D70">
        <v>1</v>
      </c>
      <c r="E70">
        <v>25</v>
      </c>
      <c r="F70">
        <v>12</v>
      </c>
      <c r="G70">
        <v>13</v>
      </c>
      <c r="H70">
        <v>32</v>
      </c>
      <c r="I70">
        <v>35</v>
      </c>
      <c r="J70">
        <v>28</v>
      </c>
      <c r="K70">
        <v>31</v>
      </c>
      <c r="L70">
        <v>59</v>
      </c>
      <c r="M70">
        <v>49</v>
      </c>
      <c r="N70">
        <v>46</v>
      </c>
    </row>
    <row r="71" spans="1:14" x14ac:dyDescent="0.2">
      <c r="A71">
        <v>2</v>
      </c>
      <c r="B71">
        <v>20</v>
      </c>
      <c r="C71">
        <v>3</v>
      </c>
      <c r="D71">
        <v>1</v>
      </c>
      <c r="E71">
        <v>4</v>
      </c>
      <c r="F71">
        <v>6</v>
      </c>
      <c r="G71">
        <v>9</v>
      </c>
      <c r="H71">
        <v>31</v>
      </c>
      <c r="I71">
        <v>31</v>
      </c>
      <c r="J71">
        <v>35</v>
      </c>
      <c r="K71">
        <v>35</v>
      </c>
      <c r="L71">
        <v>46</v>
      </c>
      <c r="M71">
        <v>48</v>
      </c>
      <c r="N71">
        <v>44</v>
      </c>
    </row>
    <row r="72" spans="1:14" x14ac:dyDescent="0.2">
      <c r="A72">
        <v>1</v>
      </c>
      <c r="B72">
        <v>25</v>
      </c>
      <c r="C72">
        <v>2</v>
      </c>
      <c r="D72">
        <v>2</v>
      </c>
      <c r="E72">
        <v>4</v>
      </c>
      <c r="F72">
        <v>10</v>
      </c>
      <c r="G72">
        <v>10</v>
      </c>
      <c r="H72">
        <v>50</v>
      </c>
      <c r="I72">
        <v>30</v>
      </c>
      <c r="J72">
        <v>27</v>
      </c>
      <c r="K72">
        <v>30</v>
      </c>
      <c r="L72">
        <v>58</v>
      </c>
      <c r="M72">
        <v>52</v>
      </c>
      <c r="N72">
        <v>47</v>
      </c>
    </row>
    <row r="73" spans="1:14" x14ac:dyDescent="0.2">
      <c r="A73">
        <v>2</v>
      </c>
      <c r="B73">
        <v>39</v>
      </c>
      <c r="C73">
        <v>3</v>
      </c>
      <c r="D73">
        <v>1</v>
      </c>
      <c r="E73">
        <v>25</v>
      </c>
      <c r="F73">
        <v>5</v>
      </c>
      <c r="G73">
        <v>12</v>
      </c>
      <c r="H73">
        <v>42</v>
      </c>
      <c r="I73">
        <v>21</v>
      </c>
      <c r="J73">
        <v>14</v>
      </c>
      <c r="K73">
        <v>22</v>
      </c>
      <c r="L73">
        <v>72</v>
      </c>
      <c r="M73">
        <v>75</v>
      </c>
      <c r="N73">
        <v>62</v>
      </c>
    </row>
    <row r="74" spans="1:14" x14ac:dyDescent="0.2">
      <c r="A74">
        <v>1</v>
      </c>
      <c r="B74">
        <v>30</v>
      </c>
      <c r="C74">
        <v>2</v>
      </c>
      <c r="D74">
        <v>1</v>
      </c>
      <c r="E74">
        <v>9</v>
      </c>
      <c r="F74">
        <v>11</v>
      </c>
      <c r="G74">
        <v>8</v>
      </c>
      <c r="H74">
        <v>37</v>
      </c>
      <c r="I74">
        <v>34</v>
      </c>
      <c r="J74">
        <v>34</v>
      </c>
      <c r="K74">
        <v>35</v>
      </c>
      <c r="L74">
        <v>62</v>
      </c>
      <c r="M74">
        <v>52</v>
      </c>
      <c r="N74">
        <v>48</v>
      </c>
    </row>
    <row r="75" spans="1:14" x14ac:dyDescent="0.2">
      <c r="A75">
        <v>1</v>
      </c>
      <c r="B75">
        <v>20</v>
      </c>
      <c r="C75">
        <v>3</v>
      </c>
      <c r="D75">
        <v>1</v>
      </c>
      <c r="E75">
        <v>8</v>
      </c>
      <c r="F75">
        <v>6</v>
      </c>
      <c r="G75">
        <v>14</v>
      </c>
      <c r="H75">
        <v>58</v>
      </c>
      <c r="I75">
        <v>21</v>
      </c>
      <c r="J75">
        <v>28</v>
      </c>
      <c r="K75">
        <v>31</v>
      </c>
      <c r="L75">
        <v>65</v>
      </c>
      <c r="M75">
        <v>55</v>
      </c>
      <c r="N75">
        <v>50</v>
      </c>
    </row>
    <row r="76" spans="1:14" x14ac:dyDescent="0.2">
      <c r="A76">
        <v>1</v>
      </c>
      <c r="B76">
        <v>24</v>
      </c>
      <c r="C76">
        <v>2</v>
      </c>
      <c r="D76">
        <v>2</v>
      </c>
      <c r="E76">
        <v>4</v>
      </c>
      <c r="F76">
        <v>3</v>
      </c>
      <c r="G76">
        <v>14</v>
      </c>
      <c r="H76">
        <v>42</v>
      </c>
      <c r="I76">
        <v>30</v>
      </c>
      <c r="J76">
        <v>25</v>
      </c>
      <c r="K76">
        <v>29</v>
      </c>
      <c r="L76">
        <v>77</v>
      </c>
      <c r="M76">
        <v>70</v>
      </c>
      <c r="N76">
        <v>59</v>
      </c>
    </row>
    <row r="77" spans="1:14" x14ac:dyDescent="0.2">
      <c r="A77">
        <v>2</v>
      </c>
      <c r="B77">
        <v>22</v>
      </c>
      <c r="C77">
        <v>1</v>
      </c>
      <c r="D77">
        <v>1</v>
      </c>
      <c r="E77">
        <v>4</v>
      </c>
      <c r="F77">
        <v>5</v>
      </c>
      <c r="G77">
        <v>13</v>
      </c>
      <c r="H77">
        <v>56</v>
      </c>
      <c r="I77">
        <v>36</v>
      </c>
      <c r="J77">
        <v>36</v>
      </c>
      <c r="L77">
        <v>55</v>
      </c>
      <c r="M77">
        <v>41</v>
      </c>
    </row>
    <row r="78" spans="1:14" x14ac:dyDescent="0.2">
      <c r="A78">
        <v>2</v>
      </c>
      <c r="B78">
        <v>20</v>
      </c>
      <c r="C78">
        <v>4</v>
      </c>
      <c r="D78">
        <v>2</v>
      </c>
      <c r="E78">
        <v>2</v>
      </c>
      <c r="F78">
        <v>9</v>
      </c>
      <c r="G78">
        <v>13</v>
      </c>
      <c r="H78">
        <v>29</v>
      </c>
      <c r="I78">
        <v>33</v>
      </c>
      <c r="J78">
        <v>39</v>
      </c>
      <c r="L78">
        <v>44</v>
      </c>
      <c r="M78">
        <v>44</v>
      </c>
    </row>
    <row r="79" spans="1:14" x14ac:dyDescent="0.2">
      <c r="A79">
        <v>2</v>
      </c>
      <c r="B79">
        <v>19</v>
      </c>
      <c r="C79">
        <v>1</v>
      </c>
      <c r="D79">
        <v>1</v>
      </c>
      <c r="E79">
        <v>8</v>
      </c>
      <c r="F79">
        <v>19</v>
      </c>
      <c r="G79">
        <v>14</v>
      </c>
      <c r="H79">
        <v>34</v>
      </c>
      <c r="I79">
        <v>35</v>
      </c>
      <c r="J79">
        <v>38</v>
      </c>
      <c r="L79">
        <v>46</v>
      </c>
      <c r="M79">
        <v>41</v>
      </c>
    </row>
    <row r="80" spans="1:14" x14ac:dyDescent="0.2">
      <c r="A80">
        <v>1</v>
      </c>
      <c r="B80">
        <v>30</v>
      </c>
      <c r="C80">
        <v>2</v>
      </c>
      <c r="D80">
        <v>2</v>
      </c>
      <c r="E80">
        <v>0</v>
      </c>
      <c r="F80">
        <v>2</v>
      </c>
      <c r="G80">
        <v>11</v>
      </c>
      <c r="H80">
        <v>44</v>
      </c>
      <c r="I80">
        <v>20</v>
      </c>
      <c r="J80">
        <v>23</v>
      </c>
      <c r="L80">
        <v>77</v>
      </c>
      <c r="M80">
        <v>59</v>
      </c>
    </row>
    <row r="81" spans="1:13" x14ac:dyDescent="0.2">
      <c r="A81">
        <v>2</v>
      </c>
      <c r="B81">
        <v>21</v>
      </c>
      <c r="C81">
        <v>1</v>
      </c>
      <c r="D81">
        <v>1</v>
      </c>
      <c r="E81">
        <v>8</v>
      </c>
      <c r="F81">
        <v>9</v>
      </c>
      <c r="G81">
        <v>8</v>
      </c>
      <c r="H81">
        <v>34</v>
      </c>
      <c r="I81">
        <v>29</v>
      </c>
      <c r="J81">
        <v>34</v>
      </c>
      <c r="L81">
        <v>60</v>
      </c>
      <c r="M81">
        <v>35</v>
      </c>
    </row>
    <row r="82" spans="1:13" x14ac:dyDescent="0.2">
      <c r="A82">
        <v>2</v>
      </c>
      <c r="B82">
        <v>21</v>
      </c>
      <c r="C82">
        <v>1</v>
      </c>
      <c r="D82">
        <v>2</v>
      </c>
      <c r="E82">
        <v>1</v>
      </c>
      <c r="F82">
        <v>2</v>
      </c>
      <c r="G82">
        <v>13</v>
      </c>
      <c r="H82">
        <v>40</v>
      </c>
      <c r="I82">
        <v>23</v>
      </c>
      <c r="J82">
        <v>30</v>
      </c>
      <c r="L82">
        <v>80</v>
      </c>
      <c r="M82">
        <v>55</v>
      </c>
    </row>
    <row r="83" spans="1:13" x14ac:dyDescent="0.2">
      <c r="A83">
        <v>1</v>
      </c>
      <c r="B83">
        <v>21</v>
      </c>
      <c r="C83">
        <v>1</v>
      </c>
      <c r="D83">
        <v>1</v>
      </c>
      <c r="E83">
        <v>15</v>
      </c>
      <c r="F83">
        <v>7</v>
      </c>
      <c r="G83">
        <v>9</v>
      </c>
      <c r="H83">
        <v>39</v>
      </c>
      <c r="I83">
        <v>26</v>
      </c>
      <c r="J83">
        <v>30</v>
      </c>
      <c r="L83">
        <v>63</v>
      </c>
      <c r="M83">
        <v>66</v>
      </c>
    </row>
    <row r="84" spans="1:13" x14ac:dyDescent="0.2">
      <c r="A84">
        <v>1</v>
      </c>
      <c r="B84">
        <v>30</v>
      </c>
      <c r="C84">
        <v>1</v>
      </c>
      <c r="D84">
        <v>1</v>
      </c>
      <c r="E84">
        <v>25</v>
      </c>
      <c r="F84">
        <v>12</v>
      </c>
      <c r="G84">
        <v>6</v>
      </c>
      <c r="H84">
        <v>30</v>
      </c>
      <c r="I84">
        <v>36</v>
      </c>
      <c r="J84">
        <v>38</v>
      </c>
      <c r="L84">
        <v>42</v>
      </c>
      <c r="M84">
        <v>32</v>
      </c>
    </row>
    <row r="85" spans="1:13" x14ac:dyDescent="0.2">
      <c r="A85">
        <v>1</v>
      </c>
      <c r="B85">
        <v>22</v>
      </c>
      <c r="C85">
        <v>4</v>
      </c>
      <c r="D85">
        <v>1</v>
      </c>
      <c r="E85">
        <v>4</v>
      </c>
      <c r="F85">
        <v>9</v>
      </c>
      <c r="G85">
        <v>18</v>
      </c>
      <c r="H85">
        <v>46</v>
      </c>
      <c r="I85">
        <v>25</v>
      </c>
      <c r="J85">
        <v>25</v>
      </c>
      <c r="L85">
        <v>52</v>
      </c>
      <c r="M85">
        <v>56</v>
      </c>
    </row>
    <row r="86" spans="1:13" x14ac:dyDescent="0.2">
      <c r="A86">
        <v>2</v>
      </c>
      <c r="B86">
        <v>19</v>
      </c>
      <c r="C86">
        <v>2</v>
      </c>
      <c r="D86">
        <v>1</v>
      </c>
      <c r="E86">
        <v>16</v>
      </c>
      <c r="F86">
        <v>14</v>
      </c>
      <c r="G86">
        <v>14</v>
      </c>
      <c r="H86">
        <v>39</v>
      </c>
      <c r="I86">
        <v>35</v>
      </c>
      <c r="J86">
        <v>37</v>
      </c>
      <c r="L86">
        <v>39</v>
      </c>
      <c r="M86">
        <v>46</v>
      </c>
    </row>
    <row r="87" spans="1:13" x14ac:dyDescent="0.2">
      <c r="A87">
        <v>1</v>
      </c>
      <c r="B87">
        <v>25</v>
      </c>
      <c r="C87">
        <v>1</v>
      </c>
      <c r="D87">
        <v>1</v>
      </c>
      <c r="E87">
        <v>1</v>
      </c>
      <c r="F87">
        <v>5</v>
      </c>
      <c r="G87">
        <v>13</v>
      </c>
      <c r="H87">
        <v>37</v>
      </c>
      <c r="I87">
        <v>31</v>
      </c>
      <c r="J87">
        <v>34</v>
      </c>
      <c r="L87">
        <v>63</v>
      </c>
      <c r="M87">
        <v>44</v>
      </c>
    </row>
    <row r="88" spans="1:13" x14ac:dyDescent="0.2">
      <c r="A88">
        <v>1</v>
      </c>
      <c r="B88">
        <v>27</v>
      </c>
      <c r="C88">
        <v>1</v>
      </c>
      <c r="D88">
        <v>2</v>
      </c>
      <c r="E88">
        <v>10</v>
      </c>
      <c r="F88">
        <v>7</v>
      </c>
      <c r="G88">
        <v>20</v>
      </c>
      <c r="H88">
        <v>40</v>
      </c>
      <c r="I88">
        <v>24</v>
      </c>
      <c r="L88">
        <v>65</v>
      </c>
    </row>
    <row r="89" spans="1:13" x14ac:dyDescent="0.2">
      <c r="A89">
        <v>2</v>
      </c>
      <c r="B89">
        <v>22</v>
      </c>
      <c r="C89">
        <v>3</v>
      </c>
      <c r="D89">
        <v>1</v>
      </c>
      <c r="E89">
        <v>8</v>
      </c>
      <c r="F89">
        <v>5</v>
      </c>
      <c r="G89">
        <v>8</v>
      </c>
      <c r="H89">
        <v>35</v>
      </c>
      <c r="I89">
        <v>32</v>
      </c>
      <c r="L89">
        <v>55</v>
      </c>
    </row>
    <row r="90" spans="1:13" x14ac:dyDescent="0.2">
      <c r="A90">
        <v>2</v>
      </c>
      <c r="B90">
        <v>20</v>
      </c>
      <c r="C90">
        <v>2</v>
      </c>
      <c r="D90">
        <v>1</v>
      </c>
      <c r="E90">
        <v>10</v>
      </c>
      <c r="F90">
        <v>7</v>
      </c>
      <c r="G90">
        <v>9</v>
      </c>
      <c r="H90">
        <v>26</v>
      </c>
      <c r="I90">
        <v>35</v>
      </c>
      <c r="L90">
        <v>38</v>
      </c>
    </row>
    <row r="91" spans="1:13" x14ac:dyDescent="0.2">
      <c r="A91">
        <v>2</v>
      </c>
      <c r="B91">
        <v>22</v>
      </c>
      <c r="C91">
        <v>3</v>
      </c>
      <c r="D91">
        <v>1</v>
      </c>
      <c r="E91">
        <v>9</v>
      </c>
      <c r="F91">
        <v>11</v>
      </c>
      <c r="G91">
        <v>6</v>
      </c>
      <c r="H91">
        <v>40</v>
      </c>
      <c r="I91">
        <v>39</v>
      </c>
      <c r="L91">
        <v>42</v>
      </c>
    </row>
    <row r="92" spans="1:13" x14ac:dyDescent="0.2">
      <c r="A92">
        <v>2</v>
      </c>
      <c r="B92">
        <v>23</v>
      </c>
      <c r="C92">
        <v>2</v>
      </c>
      <c r="D92">
        <v>1</v>
      </c>
      <c r="E92">
        <v>25</v>
      </c>
      <c r="F92">
        <v>19</v>
      </c>
      <c r="G92">
        <v>8</v>
      </c>
      <c r="H92">
        <v>29</v>
      </c>
      <c r="I92">
        <v>33</v>
      </c>
      <c r="L92">
        <v>34</v>
      </c>
    </row>
    <row r="93" spans="1:13" x14ac:dyDescent="0.2">
      <c r="A93">
        <v>1</v>
      </c>
      <c r="B93">
        <v>23</v>
      </c>
      <c r="C93">
        <v>1</v>
      </c>
      <c r="D93">
        <v>1</v>
      </c>
      <c r="E93">
        <v>20</v>
      </c>
      <c r="F93">
        <v>16</v>
      </c>
      <c r="G93">
        <v>16</v>
      </c>
      <c r="H93">
        <v>52</v>
      </c>
      <c r="I93">
        <v>35</v>
      </c>
      <c r="L93">
        <v>39</v>
      </c>
    </row>
  </sheetData>
  <pageMargins left="0.7" right="0.7" top="0.75" bottom="0.75" header="0.3" footer="0.3"/>
  <pageSetup orientation="portrait" horizontalDpi="4294967292" verticalDpi="429496729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7"/>
  <sheetViews>
    <sheetView zoomScale="150" zoomScaleNormal="150" zoomScalePageLayoutView="150" workbookViewId="0"/>
  </sheetViews>
  <sheetFormatPr baseColWidth="10" defaultRowHeight="15" x14ac:dyDescent="0.2"/>
  <cols>
    <col min="1" max="3" width="11.6640625" customWidth="1"/>
    <col min="4" max="4" width="9.33203125" customWidth="1"/>
    <col min="5" max="5" width="10.83203125" customWidth="1"/>
    <col min="6" max="6" width="10.33203125" customWidth="1"/>
    <col min="7" max="7" width="12.1640625" customWidth="1"/>
    <col min="8" max="8" width="11.6640625" customWidth="1"/>
    <col min="9" max="9" width="15.6640625" customWidth="1"/>
    <col min="10" max="10" width="22.83203125" customWidth="1"/>
    <col min="11" max="11" width="12" customWidth="1"/>
    <col min="12" max="12" width="8.83203125" customWidth="1"/>
    <col min="13" max="13" width="11.83203125" customWidth="1"/>
    <col min="14" max="14" width="11.5" customWidth="1"/>
  </cols>
  <sheetData>
    <row r="1" spans="1:11" x14ac:dyDescent="0.2">
      <c r="A1" t="s">
        <v>11</v>
      </c>
      <c r="B1" t="s">
        <v>12</v>
      </c>
      <c r="C1" t="s">
        <v>13</v>
      </c>
      <c r="D1" t="s">
        <v>45</v>
      </c>
      <c r="E1" t="s">
        <v>85</v>
      </c>
      <c r="F1" t="s">
        <v>86</v>
      </c>
      <c r="G1" t="s">
        <v>87</v>
      </c>
      <c r="H1" t="s">
        <v>45</v>
      </c>
      <c r="J1" t="s">
        <v>89</v>
      </c>
      <c r="K1" t="s">
        <v>93</v>
      </c>
    </row>
    <row r="2" spans="1:11" x14ac:dyDescent="0.2">
      <c r="A2">
        <v>41</v>
      </c>
      <c r="B2">
        <v>32</v>
      </c>
      <c r="C2">
        <v>29</v>
      </c>
      <c r="D2">
        <f>SUM(A2:C2)</f>
        <v>102</v>
      </c>
      <c r="E2">
        <f t="shared" ref="E2:E33" si="0">(COUNT($A2:$C2)+1+_xlfn.RANK.AVG(A2,$A2:$C2,1)-_xlfn.RANK.AVG(A2,$A2:$C2,0))/2</f>
        <v>3</v>
      </c>
      <c r="F2">
        <f t="shared" ref="F2:F33" si="1">(COUNT($A2:$C2)+1+_xlfn.RANK.AVG(B2,$A2:$C2,1)-_xlfn.RANK.AVG(B2,$A2:$C2,0))/2</f>
        <v>2</v>
      </c>
      <c r="G2">
        <f t="shared" ref="G2:G33" si="2">(COUNT($A2:$C2)+1+_xlfn.RANK.AVG(C2,$A2:$C2,1)-_xlfn.RANK.AVG(C2,$A2:$C2,0))/2</f>
        <v>1</v>
      </c>
      <c r="H2">
        <f>SUM(E2:G2)</f>
        <v>6</v>
      </c>
      <c r="I2" t="s">
        <v>11</v>
      </c>
      <c r="J2">
        <f>MEDIAN(A2:A76)</f>
        <v>53</v>
      </c>
      <c r="K2">
        <f>AVERAGE(E2:E76)</f>
        <v>2.5</v>
      </c>
    </row>
    <row r="3" spans="1:11" x14ac:dyDescent="0.2">
      <c r="A3">
        <v>36</v>
      </c>
      <c r="B3">
        <v>29</v>
      </c>
      <c r="C3">
        <v>25</v>
      </c>
      <c r="D3">
        <f t="shared" ref="D3:D66" si="3">SUM(A3:C3)</f>
        <v>90</v>
      </c>
      <c r="E3">
        <f t="shared" si="0"/>
        <v>3</v>
      </c>
      <c r="F3">
        <f t="shared" si="1"/>
        <v>2</v>
      </c>
      <c r="G3">
        <f t="shared" si="2"/>
        <v>1</v>
      </c>
      <c r="H3">
        <f t="shared" ref="H3:H66" si="4">SUM(E3:G3)</f>
        <v>6</v>
      </c>
      <c r="I3" t="s">
        <v>12</v>
      </c>
      <c r="J3">
        <f>MEDIAN(B2:B76)</f>
        <v>47</v>
      </c>
      <c r="K3">
        <f>AVERAGE(F2:F76)</f>
        <v>1.9733333333333334</v>
      </c>
    </row>
    <row r="4" spans="1:11" x14ac:dyDescent="0.2">
      <c r="A4">
        <v>78</v>
      </c>
      <c r="B4">
        <v>37</v>
      </c>
      <c r="C4">
        <v>41</v>
      </c>
      <c r="D4">
        <f t="shared" si="3"/>
        <v>156</v>
      </c>
      <c r="E4">
        <f t="shared" si="0"/>
        <v>3</v>
      </c>
      <c r="F4">
        <f t="shared" si="1"/>
        <v>1</v>
      </c>
      <c r="G4">
        <f t="shared" si="2"/>
        <v>2</v>
      </c>
      <c r="H4">
        <f t="shared" si="4"/>
        <v>6</v>
      </c>
      <c r="I4" t="s">
        <v>13</v>
      </c>
      <c r="J4">
        <f>MEDIAN(C2:C76)</f>
        <v>44</v>
      </c>
      <c r="K4">
        <f>AVERAGE(G2:G76)</f>
        <v>1.5266666666666666</v>
      </c>
    </row>
    <row r="5" spans="1:11" x14ac:dyDescent="0.2">
      <c r="A5">
        <v>70</v>
      </c>
      <c r="B5">
        <v>53</v>
      </c>
      <c r="C5">
        <v>44</v>
      </c>
      <c r="D5">
        <f t="shared" si="3"/>
        <v>167</v>
      </c>
      <c r="E5">
        <f t="shared" si="0"/>
        <v>3</v>
      </c>
      <c r="F5">
        <f t="shared" si="1"/>
        <v>2</v>
      </c>
      <c r="G5">
        <f t="shared" si="2"/>
        <v>1</v>
      </c>
      <c r="H5">
        <f t="shared" si="4"/>
        <v>6</v>
      </c>
    </row>
    <row r="6" spans="1:11" x14ac:dyDescent="0.2">
      <c r="A6">
        <v>44</v>
      </c>
      <c r="B6">
        <v>45</v>
      </c>
      <c r="C6">
        <v>42</v>
      </c>
      <c r="D6">
        <f t="shared" si="3"/>
        <v>131</v>
      </c>
      <c r="E6">
        <f t="shared" si="0"/>
        <v>2</v>
      </c>
      <c r="F6">
        <f t="shared" si="1"/>
        <v>3</v>
      </c>
      <c r="G6">
        <f t="shared" si="2"/>
        <v>1</v>
      </c>
      <c r="H6">
        <f t="shared" si="4"/>
        <v>6</v>
      </c>
      <c r="I6" t="s">
        <v>90</v>
      </c>
      <c r="J6">
        <f>SUM(E2:E76)</f>
        <v>187.5</v>
      </c>
    </row>
    <row r="7" spans="1:11" x14ac:dyDescent="0.2">
      <c r="A7">
        <v>73</v>
      </c>
      <c r="B7">
        <v>51</v>
      </c>
      <c r="C7">
        <v>37</v>
      </c>
      <c r="D7">
        <f t="shared" si="3"/>
        <v>161</v>
      </c>
      <c r="E7">
        <f t="shared" si="0"/>
        <v>3</v>
      </c>
      <c r="F7">
        <f t="shared" si="1"/>
        <v>2</v>
      </c>
      <c r="G7">
        <f t="shared" si="2"/>
        <v>1</v>
      </c>
      <c r="H7">
        <f t="shared" si="4"/>
        <v>6</v>
      </c>
      <c r="I7" t="s">
        <v>91</v>
      </c>
      <c r="J7">
        <f>SUM(F2:F76)</f>
        <v>148</v>
      </c>
    </row>
    <row r="8" spans="1:11" x14ac:dyDescent="0.2">
      <c r="A8">
        <v>38</v>
      </c>
      <c r="B8">
        <v>42</v>
      </c>
      <c r="C8">
        <v>40</v>
      </c>
      <c r="D8">
        <f t="shared" si="3"/>
        <v>120</v>
      </c>
      <c r="E8">
        <f t="shared" si="0"/>
        <v>1</v>
      </c>
      <c r="F8">
        <f t="shared" si="1"/>
        <v>3</v>
      </c>
      <c r="G8">
        <f t="shared" si="2"/>
        <v>2</v>
      </c>
      <c r="H8">
        <f t="shared" si="4"/>
        <v>6</v>
      </c>
      <c r="I8" t="s">
        <v>92</v>
      </c>
      <c r="J8">
        <f>SUM(G2:G76)</f>
        <v>114.5</v>
      </c>
    </row>
    <row r="9" spans="1:11" x14ac:dyDescent="0.2">
      <c r="A9">
        <v>64</v>
      </c>
      <c r="B9">
        <v>52</v>
      </c>
      <c r="C9">
        <v>52</v>
      </c>
      <c r="D9">
        <f t="shared" si="3"/>
        <v>168</v>
      </c>
      <c r="E9">
        <f t="shared" si="0"/>
        <v>3</v>
      </c>
      <c r="F9">
        <f t="shared" si="1"/>
        <v>1.5</v>
      </c>
      <c r="G9">
        <f t="shared" si="2"/>
        <v>1.5</v>
      </c>
      <c r="H9">
        <f t="shared" si="4"/>
        <v>6</v>
      </c>
      <c r="I9" t="s">
        <v>94</v>
      </c>
      <c r="J9">
        <f>POWER(J6,2)</f>
        <v>35156.25</v>
      </c>
    </row>
    <row r="10" spans="1:11" x14ac:dyDescent="0.2">
      <c r="A10">
        <v>45</v>
      </c>
      <c r="B10">
        <v>38</v>
      </c>
      <c r="C10">
        <v>36</v>
      </c>
      <c r="D10">
        <f t="shared" si="3"/>
        <v>119</v>
      </c>
      <c r="E10">
        <f t="shared" si="0"/>
        <v>3</v>
      </c>
      <c r="F10">
        <f t="shared" si="1"/>
        <v>2</v>
      </c>
      <c r="G10">
        <f t="shared" si="2"/>
        <v>1</v>
      </c>
      <c r="H10">
        <f t="shared" si="4"/>
        <v>6</v>
      </c>
      <c r="I10" t="s">
        <v>95</v>
      </c>
      <c r="J10">
        <f>POWER(J7,2)</f>
        <v>21904</v>
      </c>
    </row>
    <row r="11" spans="1:11" x14ac:dyDescent="0.2">
      <c r="A11">
        <v>66</v>
      </c>
      <c r="B11">
        <v>59</v>
      </c>
      <c r="C11">
        <v>53</v>
      </c>
      <c r="D11">
        <f t="shared" si="3"/>
        <v>178</v>
      </c>
      <c r="E11">
        <f t="shared" si="0"/>
        <v>3</v>
      </c>
      <c r="F11">
        <f t="shared" si="1"/>
        <v>2</v>
      </c>
      <c r="G11">
        <f t="shared" si="2"/>
        <v>1</v>
      </c>
      <c r="H11">
        <f t="shared" si="4"/>
        <v>6</v>
      </c>
      <c r="I11" t="s">
        <v>96</v>
      </c>
      <c r="J11">
        <f>POWER(J8,2)</f>
        <v>13110.25</v>
      </c>
    </row>
    <row r="12" spans="1:11" x14ac:dyDescent="0.2">
      <c r="A12">
        <v>48</v>
      </c>
      <c r="B12">
        <v>41</v>
      </c>
      <c r="C12">
        <v>32</v>
      </c>
      <c r="D12">
        <f t="shared" si="3"/>
        <v>121</v>
      </c>
      <c r="E12">
        <f t="shared" si="0"/>
        <v>3</v>
      </c>
      <c r="F12">
        <f t="shared" si="1"/>
        <v>2</v>
      </c>
      <c r="G12">
        <f t="shared" si="2"/>
        <v>1</v>
      </c>
      <c r="H12">
        <f t="shared" si="4"/>
        <v>6</v>
      </c>
      <c r="I12" t="s">
        <v>18</v>
      </c>
      <c r="J12">
        <f>COUNT(A2:A76)</f>
        <v>75</v>
      </c>
    </row>
    <row r="13" spans="1:11" x14ac:dyDescent="0.2">
      <c r="A13">
        <v>46</v>
      </c>
      <c r="B13">
        <v>41</v>
      </c>
      <c r="C13">
        <v>46</v>
      </c>
      <c r="D13">
        <f t="shared" si="3"/>
        <v>133</v>
      </c>
      <c r="E13">
        <f t="shared" si="0"/>
        <v>2.5</v>
      </c>
      <c r="F13">
        <f t="shared" si="1"/>
        <v>1</v>
      </c>
      <c r="G13">
        <f t="shared" si="2"/>
        <v>2.5</v>
      </c>
      <c r="H13">
        <f t="shared" si="4"/>
        <v>6</v>
      </c>
      <c r="I13" t="s">
        <v>200</v>
      </c>
      <c r="J13">
        <f>COUNT(A2:C2)</f>
        <v>3</v>
      </c>
    </row>
    <row r="14" spans="1:11" ht="16" customHeight="1" x14ac:dyDescent="0.2">
      <c r="A14">
        <v>53</v>
      </c>
      <c r="B14">
        <v>47</v>
      </c>
      <c r="C14">
        <v>52</v>
      </c>
      <c r="D14">
        <f t="shared" si="3"/>
        <v>152</v>
      </c>
      <c r="E14">
        <f t="shared" si="0"/>
        <v>3</v>
      </c>
      <c r="F14">
        <f t="shared" si="1"/>
        <v>1</v>
      </c>
      <c r="G14">
        <f t="shared" si="2"/>
        <v>2</v>
      </c>
      <c r="H14">
        <f t="shared" si="4"/>
        <v>6</v>
      </c>
      <c r="I14" s="1" t="s">
        <v>88</v>
      </c>
      <c r="J14">
        <f>SUM(J9:J11)</f>
        <v>70170.5</v>
      </c>
    </row>
    <row r="15" spans="1:11" x14ac:dyDescent="0.2">
      <c r="A15">
        <v>61</v>
      </c>
      <c r="B15">
        <v>47</v>
      </c>
      <c r="C15">
        <v>61</v>
      </c>
      <c r="D15">
        <f t="shared" si="3"/>
        <v>169</v>
      </c>
      <c r="E15">
        <f t="shared" si="0"/>
        <v>2.5</v>
      </c>
      <c r="F15">
        <f t="shared" si="1"/>
        <v>1</v>
      </c>
      <c r="G15">
        <f t="shared" si="2"/>
        <v>2.5</v>
      </c>
      <c r="H15">
        <f t="shared" si="4"/>
        <v>6</v>
      </c>
      <c r="I15" t="s">
        <v>62</v>
      </c>
      <c r="J15">
        <f>J13-1</f>
        <v>2</v>
      </c>
    </row>
    <row r="16" spans="1:11" ht="15" customHeight="1" x14ac:dyDescent="0.2">
      <c r="A16">
        <v>73</v>
      </c>
      <c r="B16">
        <v>57</v>
      </c>
      <c r="C16">
        <v>50</v>
      </c>
      <c r="D16">
        <f t="shared" si="3"/>
        <v>180</v>
      </c>
      <c r="E16">
        <f t="shared" si="0"/>
        <v>3</v>
      </c>
      <c r="F16">
        <f t="shared" si="1"/>
        <v>2</v>
      </c>
      <c r="G16">
        <f t="shared" si="2"/>
        <v>1</v>
      </c>
      <c r="H16">
        <f t="shared" si="4"/>
        <v>6</v>
      </c>
      <c r="I16" s="1" t="s">
        <v>97</v>
      </c>
      <c r="J16">
        <f>(12/(J12*J13*(J13+1))*J14)-3*J12*(J13+1)</f>
        <v>35.606666666666683</v>
      </c>
    </row>
    <row r="17" spans="1:16" ht="16" thickBot="1" x14ac:dyDescent="0.25">
      <c r="A17">
        <v>26</v>
      </c>
      <c r="B17">
        <v>28</v>
      </c>
      <c r="C17">
        <v>27</v>
      </c>
      <c r="D17">
        <f t="shared" si="3"/>
        <v>81</v>
      </c>
      <c r="E17">
        <f t="shared" si="0"/>
        <v>1</v>
      </c>
      <c r="F17">
        <f t="shared" si="1"/>
        <v>3</v>
      </c>
      <c r="G17">
        <f t="shared" si="2"/>
        <v>2</v>
      </c>
      <c r="H17">
        <f t="shared" si="4"/>
        <v>6</v>
      </c>
      <c r="I17" t="s">
        <v>192</v>
      </c>
      <c r="J17" s="10">
        <f>_xlfn.CHISQ.DIST.RT(J16,J15)</f>
        <v>1.8540036032068195E-8</v>
      </c>
    </row>
    <row r="18" spans="1:16" ht="17" thickTop="1" thickBot="1" x14ac:dyDescent="0.25">
      <c r="A18">
        <v>76</v>
      </c>
      <c r="B18">
        <v>61</v>
      </c>
      <c r="C18">
        <v>69</v>
      </c>
      <c r="D18">
        <f t="shared" si="3"/>
        <v>206</v>
      </c>
      <c r="E18">
        <f t="shared" si="0"/>
        <v>3</v>
      </c>
      <c r="F18">
        <f t="shared" si="1"/>
        <v>1</v>
      </c>
      <c r="G18">
        <f t="shared" si="2"/>
        <v>2</v>
      </c>
      <c r="H18">
        <f t="shared" si="4"/>
        <v>6</v>
      </c>
      <c r="L18" s="15" t="s">
        <v>197</v>
      </c>
      <c r="M18" s="15"/>
      <c r="N18" s="15"/>
      <c r="O18" s="15"/>
      <c r="P18" s="15"/>
    </row>
    <row r="19" spans="1:16" ht="17" thickTop="1" thickBot="1" x14ac:dyDescent="0.25">
      <c r="A19">
        <v>33</v>
      </c>
      <c r="B19">
        <v>39</v>
      </c>
      <c r="C19">
        <v>29</v>
      </c>
      <c r="D19">
        <f t="shared" si="3"/>
        <v>101</v>
      </c>
      <c r="E19">
        <f t="shared" si="0"/>
        <v>2</v>
      </c>
      <c r="F19">
        <f t="shared" si="1"/>
        <v>3</v>
      </c>
      <c r="G19">
        <f t="shared" si="2"/>
        <v>1</v>
      </c>
      <c r="H19">
        <f t="shared" si="4"/>
        <v>6</v>
      </c>
      <c r="I19" t="s">
        <v>199</v>
      </c>
      <c r="J19">
        <f>DEVSQ(D2:D76)</f>
        <v>79693.279999999999</v>
      </c>
      <c r="L19" s="15"/>
      <c r="M19" s="16" t="s">
        <v>32</v>
      </c>
      <c r="N19" s="16" t="s">
        <v>62</v>
      </c>
      <c r="O19" s="16" t="s">
        <v>35</v>
      </c>
      <c r="P19" s="16" t="s">
        <v>196</v>
      </c>
    </row>
    <row r="20" spans="1:16" ht="17" thickTop="1" thickBot="1" x14ac:dyDescent="0.25">
      <c r="A20">
        <v>53</v>
      </c>
      <c r="B20">
        <v>40</v>
      </c>
      <c r="C20">
        <v>42</v>
      </c>
      <c r="D20">
        <f t="shared" si="3"/>
        <v>135</v>
      </c>
      <c r="E20">
        <f t="shared" si="0"/>
        <v>3</v>
      </c>
      <c r="F20">
        <f t="shared" si="1"/>
        <v>1</v>
      </c>
      <c r="G20">
        <f t="shared" si="2"/>
        <v>2</v>
      </c>
      <c r="H20">
        <f t="shared" si="4"/>
        <v>6</v>
      </c>
      <c r="I20" t="s">
        <v>196</v>
      </c>
      <c r="J20">
        <f>(12*J19)/(POWER(J13,2)*(POWER(J12,3)-J12))</f>
        <v>0.25191490437806224</v>
      </c>
      <c r="L20" s="15" t="s">
        <v>198</v>
      </c>
      <c r="M20" s="15">
        <f>J16</f>
        <v>35.606666666666683</v>
      </c>
      <c r="N20" s="15">
        <f>J15</f>
        <v>2</v>
      </c>
      <c r="O20" s="36">
        <f>J17</f>
        <v>1.8540036032068195E-8</v>
      </c>
      <c r="P20" s="15">
        <f>J20</f>
        <v>0.25191490437806224</v>
      </c>
    </row>
    <row r="21" spans="1:16" ht="16" thickTop="1" x14ac:dyDescent="0.2">
      <c r="A21">
        <v>51</v>
      </c>
      <c r="B21">
        <v>60</v>
      </c>
      <c r="C21">
        <v>63</v>
      </c>
      <c r="D21">
        <f t="shared" si="3"/>
        <v>174</v>
      </c>
      <c r="E21">
        <f t="shared" si="0"/>
        <v>1</v>
      </c>
      <c r="F21">
        <f t="shared" si="1"/>
        <v>2</v>
      </c>
      <c r="G21">
        <f t="shared" si="2"/>
        <v>3</v>
      </c>
      <c r="H21">
        <f t="shared" si="4"/>
        <v>6</v>
      </c>
      <c r="I21" t="s">
        <v>32</v>
      </c>
      <c r="J21">
        <f>J12*(J13-1)*J20</f>
        <v>37.787235656709335</v>
      </c>
    </row>
    <row r="22" spans="1:16" x14ac:dyDescent="0.2">
      <c r="A22">
        <v>75</v>
      </c>
      <c r="B22">
        <v>63</v>
      </c>
      <c r="C22">
        <v>47</v>
      </c>
      <c r="D22">
        <f t="shared" si="3"/>
        <v>185</v>
      </c>
      <c r="E22">
        <f t="shared" si="0"/>
        <v>3</v>
      </c>
      <c r="F22">
        <f t="shared" si="1"/>
        <v>2</v>
      </c>
      <c r="G22">
        <f t="shared" si="2"/>
        <v>1</v>
      </c>
      <c r="H22">
        <f t="shared" si="4"/>
        <v>6</v>
      </c>
      <c r="I22" t="s">
        <v>192</v>
      </c>
      <c r="J22">
        <f>_xlfn.CHISQ.DIST(J21,J15,0)</f>
        <v>3.1158463850592303E-9</v>
      </c>
    </row>
    <row r="23" spans="1:16" x14ac:dyDescent="0.2">
      <c r="A23">
        <v>76</v>
      </c>
      <c r="B23">
        <v>47</v>
      </c>
      <c r="C23">
        <v>38</v>
      </c>
      <c r="D23">
        <f t="shared" si="3"/>
        <v>161</v>
      </c>
      <c r="E23">
        <f t="shared" si="0"/>
        <v>3</v>
      </c>
      <c r="F23">
        <f t="shared" si="1"/>
        <v>2</v>
      </c>
      <c r="G23">
        <f t="shared" si="2"/>
        <v>1</v>
      </c>
      <c r="H23">
        <f t="shared" si="4"/>
        <v>6</v>
      </c>
    </row>
    <row r="24" spans="1:16" x14ac:dyDescent="0.2">
      <c r="A24">
        <v>72</v>
      </c>
      <c r="B24">
        <v>63</v>
      </c>
      <c r="C24">
        <v>60</v>
      </c>
      <c r="D24">
        <f t="shared" si="3"/>
        <v>195</v>
      </c>
      <c r="E24">
        <f t="shared" si="0"/>
        <v>3</v>
      </c>
      <c r="F24">
        <f t="shared" si="1"/>
        <v>2</v>
      </c>
      <c r="G24">
        <f t="shared" si="2"/>
        <v>1</v>
      </c>
      <c r="H24">
        <f t="shared" si="4"/>
        <v>6</v>
      </c>
    </row>
    <row r="25" spans="1:16" x14ac:dyDescent="0.2">
      <c r="A25">
        <v>40</v>
      </c>
      <c r="B25">
        <v>40</v>
      </c>
      <c r="C25">
        <v>49</v>
      </c>
      <c r="D25">
        <f t="shared" si="3"/>
        <v>129</v>
      </c>
      <c r="E25">
        <f t="shared" si="0"/>
        <v>1.5</v>
      </c>
      <c r="F25">
        <f t="shared" si="1"/>
        <v>1.5</v>
      </c>
      <c r="G25">
        <f t="shared" si="2"/>
        <v>3</v>
      </c>
      <c r="H25">
        <f t="shared" si="4"/>
        <v>6</v>
      </c>
    </row>
    <row r="26" spans="1:16" x14ac:dyDescent="0.2">
      <c r="A26">
        <v>86</v>
      </c>
      <c r="B26">
        <v>48</v>
      </c>
      <c r="C26">
        <v>60</v>
      </c>
      <c r="D26">
        <f t="shared" si="3"/>
        <v>194</v>
      </c>
      <c r="E26">
        <f t="shared" si="0"/>
        <v>3</v>
      </c>
      <c r="F26">
        <f t="shared" si="1"/>
        <v>1</v>
      </c>
      <c r="G26">
        <f t="shared" si="2"/>
        <v>2</v>
      </c>
      <c r="H26">
        <f t="shared" si="4"/>
        <v>6</v>
      </c>
    </row>
    <row r="27" spans="1:16" x14ac:dyDescent="0.2">
      <c r="A27">
        <v>56</v>
      </c>
      <c r="B27">
        <v>46</v>
      </c>
      <c r="C27">
        <v>49</v>
      </c>
      <c r="D27">
        <f t="shared" si="3"/>
        <v>151</v>
      </c>
      <c r="E27">
        <f t="shared" si="0"/>
        <v>3</v>
      </c>
      <c r="F27">
        <f t="shared" si="1"/>
        <v>1</v>
      </c>
      <c r="G27">
        <f t="shared" si="2"/>
        <v>2</v>
      </c>
      <c r="H27">
        <f t="shared" si="4"/>
        <v>6</v>
      </c>
    </row>
    <row r="28" spans="1:16" x14ac:dyDescent="0.2">
      <c r="A28">
        <v>59</v>
      </c>
      <c r="B28">
        <v>39</v>
      </c>
      <c r="C28">
        <v>60</v>
      </c>
      <c r="D28">
        <f t="shared" si="3"/>
        <v>158</v>
      </c>
      <c r="E28">
        <f t="shared" si="0"/>
        <v>2</v>
      </c>
      <c r="F28">
        <f t="shared" si="1"/>
        <v>1</v>
      </c>
      <c r="G28">
        <f t="shared" si="2"/>
        <v>3</v>
      </c>
      <c r="H28">
        <f t="shared" si="4"/>
        <v>6</v>
      </c>
    </row>
    <row r="29" spans="1:16" x14ac:dyDescent="0.2">
      <c r="A29">
        <v>51</v>
      </c>
      <c r="B29">
        <v>47</v>
      </c>
      <c r="C29">
        <v>47</v>
      </c>
      <c r="D29">
        <f t="shared" si="3"/>
        <v>145</v>
      </c>
      <c r="E29">
        <f t="shared" si="0"/>
        <v>3</v>
      </c>
      <c r="F29">
        <f t="shared" si="1"/>
        <v>1.5</v>
      </c>
      <c r="G29">
        <f t="shared" si="2"/>
        <v>1.5</v>
      </c>
      <c r="H29">
        <f t="shared" si="4"/>
        <v>6</v>
      </c>
    </row>
    <row r="30" spans="1:16" x14ac:dyDescent="0.2">
      <c r="A30">
        <v>44</v>
      </c>
      <c r="B30">
        <v>39</v>
      </c>
      <c r="C30">
        <v>29</v>
      </c>
      <c r="D30">
        <f t="shared" si="3"/>
        <v>112</v>
      </c>
      <c r="E30">
        <f t="shared" si="0"/>
        <v>3</v>
      </c>
      <c r="F30">
        <f t="shared" si="1"/>
        <v>2</v>
      </c>
      <c r="G30">
        <f t="shared" si="2"/>
        <v>1</v>
      </c>
      <c r="H30">
        <f t="shared" si="4"/>
        <v>6</v>
      </c>
    </row>
    <row r="31" spans="1:16" x14ac:dyDescent="0.2">
      <c r="A31">
        <v>73</v>
      </c>
      <c r="B31">
        <v>70</v>
      </c>
      <c r="C31">
        <v>40</v>
      </c>
      <c r="D31">
        <f t="shared" si="3"/>
        <v>183</v>
      </c>
      <c r="E31">
        <f t="shared" si="0"/>
        <v>3</v>
      </c>
      <c r="F31">
        <f t="shared" si="1"/>
        <v>2</v>
      </c>
      <c r="G31">
        <f t="shared" si="2"/>
        <v>1</v>
      </c>
      <c r="H31">
        <f t="shared" si="4"/>
        <v>6</v>
      </c>
    </row>
    <row r="32" spans="1:16" x14ac:dyDescent="0.2">
      <c r="A32">
        <v>36</v>
      </c>
      <c r="B32">
        <v>40</v>
      </c>
      <c r="C32">
        <v>36</v>
      </c>
      <c r="D32">
        <f t="shared" si="3"/>
        <v>112</v>
      </c>
      <c r="E32">
        <f t="shared" si="0"/>
        <v>1.5</v>
      </c>
      <c r="F32">
        <f t="shared" si="1"/>
        <v>3</v>
      </c>
      <c r="G32">
        <f t="shared" si="2"/>
        <v>1.5</v>
      </c>
      <c r="H32">
        <f t="shared" si="4"/>
        <v>6</v>
      </c>
    </row>
    <row r="33" spans="1:8" x14ac:dyDescent="0.2">
      <c r="A33">
        <v>85</v>
      </c>
      <c r="B33">
        <v>59</v>
      </c>
      <c r="C33">
        <v>44</v>
      </c>
      <c r="D33">
        <f t="shared" si="3"/>
        <v>188</v>
      </c>
      <c r="E33">
        <f t="shared" si="0"/>
        <v>3</v>
      </c>
      <c r="F33">
        <f t="shared" si="1"/>
        <v>2</v>
      </c>
      <c r="G33">
        <f t="shared" si="2"/>
        <v>1</v>
      </c>
      <c r="H33">
        <f t="shared" si="4"/>
        <v>6</v>
      </c>
    </row>
    <row r="34" spans="1:8" x14ac:dyDescent="0.2">
      <c r="A34">
        <v>55</v>
      </c>
      <c r="B34">
        <v>58</v>
      </c>
      <c r="C34">
        <v>58</v>
      </c>
      <c r="D34">
        <f t="shared" si="3"/>
        <v>171</v>
      </c>
      <c r="E34">
        <f t="shared" ref="E34:E65" si="5">(COUNT($A34:$C34)+1+_xlfn.RANK.AVG(A34,$A34:$C34,1)-_xlfn.RANK.AVG(A34,$A34:$C34,0))/2</f>
        <v>1</v>
      </c>
      <c r="F34">
        <f t="shared" ref="F34:F65" si="6">(COUNT($A34:$C34)+1+_xlfn.RANK.AVG(B34,$A34:$C34,1)-_xlfn.RANK.AVG(B34,$A34:$C34,0))/2</f>
        <v>2.5</v>
      </c>
      <c r="G34">
        <f t="shared" ref="G34:G65" si="7">(COUNT($A34:$C34)+1+_xlfn.RANK.AVG(C34,$A34:$C34,1)-_xlfn.RANK.AVG(C34,$A34:$C34,0))/2</f>
        <v>2.5</v>
      </c>
      <c r="H34">
        <f t="shared" si="4"/>
        <v>6</v>
      </c>
    </row>
    <row r="35" spans="1:8" x14ac:dyDescent="0.2">
      <c r="A35">
        <v>52</v>
      </c>
      <c r="B35">
        <v>51</v>
      </c>
      <c r="C35">
        <v>40</v>
      </c>
      <c r="D35">
        <f t="shared" si="3"/>
        <v>143</v>
      </c>
      <c r="E35">
        <f t="shared" si="5"/>
        <v>3</v>
      </c>
      <c r="F35">
        <f t="shared" si="6"/>
        <v>2</v>
      </c>
      <c r="G35">
        <f t="shared" si="7"/>
        <v>1</v>
      </c>
      <c r="H35">
        <f t="shared" si="4"/>
        <v>6</v>
      </c>
    </row>
    <row r="36" spans="1:8" x14ac:dyDescent="0.2">
      <c r="A36">
        <v>40</v>
      </c>
      <c r="B36">
        <v>36</v>
      </c>
      <c r="C36">
        <v>37</v>
      </c>
      <c r="D36">
        <f t="shared" si="3"/>
        <v>113</v>
      </c>
      <c r="E36">
        <f t="shared" si="5"/>
        <v>3</v>
      </c>
      <c r="F36">
        <f t="shared" si="6"/>
        <v>1</v>
      </c>
      <c r="G36">
        <f t="shared" si="7"/>
        <v>2</v>
      </c>
      <c r="H36">
        <f t="shared" si="4"/>
        <v>6</v>
      </c>
    </row>
    <row r="37" spans="1:8" x14ac:dyDescent="0.2">
      <c r="A37">
        <v>35</v>
      </c>
      <c r="B37">
        <v>47</v>
      </c>
      <c r="C37">
        <v>44</v>
      </c>
      <c r="D37">
        <f t="shared" si="3"/>
        <v>126</v>
      </c>
      <c r="E37">
        <f t="shared" si="5"/>
        <v>1</v>
      </c>
      <c r="F37">
        <f t="shared" si="6"/>
        <v>3</v>
      </c>
      <c r="G37">
        <f t="shared" si="7"/>
        <v>2</v>
      </c>
      <c r="H37">
        <f t="shared" si="4"/>
        <v>6</v>
      </c>
    </row>
    <row r="38" spans="1:8" x14ac:dyDescent="0.2">
      <c r="A38">
        <v>29</v>
      </c>
      <c r="B38">
        <v>25</v>
      </c>
      <c r="C38">
        <v>23</v>
      </c>
      <c r="D38">
        <f t="shared" si="3"/>
        <v>77</v>
      </c>
      <c r="E38">
        <f t="shared" si="5"/>
        <v>3</v>
      </c>
      <c r="F38">
        <f t="shared" si="6"/>
        <v>2</v>
      </c>
      <c r="G38">
        <f t="shared" si="7"/>
        <v>1</v>
      </c>
      <c r="H38">
        <f t="shared" si="4"/>
        <v>6</v>
      </c>
    </row>
    <row r="39" spans="1:8" x14ac:dyDescent="0.2">
      <c r="A39">
        <v>55</v>
      </c>
      <c r="B39">
        <v>50</v>
      </c>
      <c r="C39">
        <v>43</v>
      </c>
      <c r="D39">
        <f t="shared" si="3"/>
        <v>148</v>
      </c>
      <c r="E39">
        <f t="shared" si="5"/>
        <v>3</v>
      </c>
      <c r="F39">
        <f t="shared" si="6"/>
        <v>2</v>
      </c>
      <c r="G39">
        <f t="shared" si="7"/>
        <v>1</v>
      </c>
      <c r="H39">
        <f t="shared" si="4"/>
        <v>6</v>
      </c>
    </row>
    <row r="40" spans="1:8" x14ac:dyDescent="0.2">
      <c r="A40">
        <v>49</v>
      </c>
      <c r="B40">
        <v>49</v>
      </c>
      <c r="C40">
        <v>45</v>
      </c>
      <c r="D40">
        <f t="shared" si="3"/>
        <v>143</v>
      </c>
      <c r="E40">
        <f t="shared" si="5"/>
        <v>2.5</v>
      </c>
      <c r="F40">
        <f t="shared" si="6"/>
        <v>2.5</v>
      </c>
      <c r="G40">
        <f t="shared" si="7"/>
        <v>1</v>
      </c>
      <c r="H40">
        <f t="shared" si="4"/>
        <v>6</v>
      </c>
    </row>
    <row r="41" spans="1:8" x14ac:dyDescent="0.2">
      <c r="A41">
        <v>60</v>
      </c>
      <c r="B41">
        <v>40</v>
      </c>
      <c r="C41">
        <v>48</v>
      </c>
      <c r="D41">
        <f t="shared" si="3"/>
        <v>148</v>
      </c>
      <c r="E41">
        <f t="shared" si="5"/>
        <v>3</v>
      </c>
      <c r="F41">
        <f t="shared" si="6"/>
        <v>1</v>
      </c>
      <c r="G41">
        <f t="shared" si="7"/>
        <v>2</v>
      </c>
      <c r="H41">
        <f t="shared" si="4"/>
        <v>6</v>
      </c>
    </row>
    <row r="42" spans="1:8" x14ac:dyDescent="0.2">
      <c r="A42">
        <v>48</v>
      </c>
      <c r="B42">
        <v>52</v>
      </c>
      <c r="C42">
        <v>46</v>
      </c>
      <c r="D42">
        <f t="shared" si="3"/>
        <v>146</v>
      </c>
      <c r="E42">
        <f t="shared" si="5"/>
        <v>2</v>
      </c>
      <c r="F42">
        <f t="shared" si="6"/>
        <v>3</v>
      </c>
      <c r="G42">
        <f t="shared" si="7"/>
        <v>1</v>
      </c>
      <c r="H42">
        <f t="shared" si="4"/>
        <v>6</v>
      </c>
    </row>
    <row r="43" spans="1:8" x14ac:dyDescent="0.2">
      <c r="A43">
        <v>58</v>
      </c>
      <c r="B43">
        <v>51</v>
      </c>
      <c r="C43">
        <v>45</v>
      </c>
      <c r="D43">
        <f t="shared" si="3"/>
        <v>154</v>
      </c>
      <c r="E43">
        <f t="shared" si="5"/>
        <v>3</v>
      </c>
      <c r="F43">
        <f t="shared" si="6"/>
        <v>2</v>
      </c>
      <c r="G43">
        <f t="shared" si="7"/>
        <v>1</v>
      </c>
      <c r="H43">
        <f t="shared" si="4"/>
        <v>6</v>
      </c>
    </row>
    <row r="44" spans="1:8" x14ac:dyDescent="0.2">
      <c r="A44">
        <v>22</v>
      </c>
      <c r="B44">
        <v>23</v>
      </c>
      <c r="C44">
        <v>28</v>
      </c>
      <c r="D44">
        <f t="shared" si="3"/>
        <v>73</v>
      </c>
      <c r="E44">
        <f t="shared" si="5"/>
        <v>1</v>
      </c>
      <c r="F44">
        <f t="shared" si="6"/>
        <v>2</v>
      </c>
      <c r="G44">
        <f t="shared" si="7"/>
        <v>3</v>
      </c>
      <c r="H44">
        <f t="shared" si="4"/>
        <v>6</v>
      </c>
    </row>
    <row r="45" spans="1:8" x14ac:dyDescent="0.2">
      <c r="A45">
        <v>39</v>
      </c>
      <c r="B45">
        <v>37</v>
      </c>
      <c r="C45">
        <v>41</v>
      </c>
      <c r="D45">
        <f t="shared" si="3"/>
        <v>117</v>
      </c>
      <c r="E45">
        <f t="shared" si="5"/>
        <v>2</v>
      </c>
      <c r="F45">
        <f t="shared" si="6"/>
        <v>1</v>
      </c>
      <c r="G45">
        <f t="shared" si="7"/>
        <v>3</v>
      </c>
      <c r="H45">
        <f t="shared" si="4"/>
        <v>6</v>
      </c>
    </row>
    <row r="46" spans="1:8" x14ac:dyDescent="0.2">
      <c r="A46">
        <v>37</v>
      </c>
      <c r="B46">
        <v>36</v>
      </c>
      <c r="C46">
        <v>35</v>
      </c>
      <c r="D46">
        <f t="shared" si="3"/>
        <v>108</v>
      </c>
      <c r="E46">
        <f t="shared" si="5"/>
        <v>3</v>
      </c>
      <c r="F46">
        <f t="shared" si="6"/>
        <v>2</v>
      </c>
      <c r="G46">
        <f t="shared" si="7"/>
        <v>1</v>
      </c>
      <c r="H46">
        <f t="shared" si="4"/>
        <v>6</v>
      </c>
    </row>
    <row r="47" spans="1:8" x14ac:dyDescent="0.2">
      <c r="A47">
        <v>39</v>
      </c>
      <c r="B47">
        <v>50</v>
      </c>
      <c r="C47">
        <v>41</v>
      </c>
      <c r="D47">
        <f t="shared" si="3"/>
        <v>130</v>
      </c>
      <c r="E47">
        <f t="shared" si="5"/>
        <v>1</v>
      </c>
      <c r="F47">
        <f t="shared" si="6"/>
        <v>3</v>
      </c>
      <c r="G47">
        <f t="shared" si="7"/>
        <v>2</v>
      </c>
      <c r="H47">
        <f t="shared" si="4"/>
        <v>6</v>
      </c>
    </row>
    <row r="48" spans="1:8" x14ac:dyDescent="0.2">
      <c r="A48">
        <v>87</v>
      </c>
      <c r="B48">
        <v>68</v>
      </c>
      <c r="C48">
        <v>51</v>
      </c>
      <c r="D48">
        <f t="shared" si="3"/>
        <v>206</v>
      </c>
      <c r="E48">
        <f t="shared" si="5"/>
        <v>3</v>
      </c>
      <c r="F48">
        <f t="shared" si="6"/>
        <v>2</v>
      </c>
      <c r="G48">
        <f t="shared" si="7"/>
        <v>1</v>
      </c>
      <c r="H48">
        <f t="shared" si="4"/>
        <v>6</v>
      </c>
    </row>
    <row r="49" spans="1:8" x14ac:dyDescent="0.2">
      <c r="A49">
        <v>37</v>
      </c>
      <c r="B49">
        <v>39</v>
      </c>
      <c r="C49">
        <v>40</v>
      </c>
      <c r="D49">
        <f t="shared" si="3"/>
        <v>116</v>
      </c>
      <c r="E49">
        <f t="shared" si="5"/>
        <v>1</v>
      </c>
      <c r="F49">
        <f t="shared" si="6"/>
        <v>2</v>
      </c>
      <c r="G49">
        <f t="shared" si="7"/>
        <v>3</v>
      </c>
      <c r="H49">
        <f t="shared" si="4"/>
        <v>6</v>
      </c>
    </row>
    <row r="50" spans="1:8" x14ac:dyDescent="0.2">
      <c r="A50">
        <v>38</v>
      </c>
      <c r="B50">
        <v>28</v>
      </c>
      <c r="C50">
        <v>24</v>
      </c>
      <c r="D50">
        <f t="shared" si="3"/>
        <v>90</v>
      </c>
      <c r="E50">
        <f t="shared" si="5"/>
        <v>3</v>
      </c>
      <c r="F50">
        <f t="shared" si="6"/>
        <v>2</v>
      </c>
      <c r="G50">
        <f t="shared" si="7"/>
        <v>1</v>
      </c>
      <c r="H50">
        <f t="shared" si="4"/>
        <v>6</v>
      </c>
    </row>
    <row r="51" spans="1:8" x14ac:dyDescent="0.2">
      <c r="A51">
        <v>35</v>
      </c>
      <c r="B51">
        <v>44</v>
      </c>
      <c r="C51">
        <v>51</v>
      </c>
      <c r="D51">
        <f t="shared" si="3"/>
        <v>130</v>
      </c>
      <c r="E51">
        <f t="shared" si="5"/>
        <v>1</v>
      </c>
      <c r="F51">
        <f t="shared" si="6"/>
        <v>2</v>
      </c>
      <c r="G51">
        <f t="shared" si="7"/>
        <v>3</v>
      </c>
      <c r="H51">
        <f t="shared" si="4"/>
        <v>6</v>
      </c>
    </row>
    <row r="52" spans="1:8" x14ac:dyDescent="0.2">
      <c r="A52">
        <v>53</v>
      </c>
      <c r="B52">
        <v>40</v>
      </c>
      <c r="C52">
        <v>28</v>
      </c>
      <c r="D52">
        <f t="shared" si="3"/>
        <v>121</v>
      </c>
      <c r="E52">
        <f t="shared" si="5"/>
        <v>3</v>
      </c>
      <c r="F52">
        <f t="shared" si="6"/>
        <v>2</v>
      </c>
      <c r="G52">
        <f t="shared" si="7"/>
        <v>1</v>
      </c>
      <c r="H52">
        <f t="shared" si="4"/>
        <v>6</v>
      </c>
    </row>
    <row r="53" spans="1:8" x14ac:dyDescent="0.2">
      <c r="A53">
        <v>50</v>
      </c>
      <c r="B53">
        <v>42</v>
      </c>
      <c r="C53">
        <v>41</v>
      </c>
      <c r="D53">
        <f t="shared" si="3"/>
        <v>133</v>
      </c>
      <c r="E53">
        <f t="shared" si="5"/>
        <v>3</v>
      </c>
      <c r="F53">
        <f t="shared" si="6"/>
        <v>2</v>
      </c>
      <c r="G53">
        <f t="shared" si="7"/>
        <v>1</v>
      </c>
      <c r="H53">
        <f t="shared" si="4"/>
        <v>6</v>
      </c>
    </row>
    <row r="54" spans="1:8" x14ac:dyDescent="0.2">
      <c r="A54">
        <v>32</v>
      </c>
      <c r="B54">
        <v>37</v>
      </c>
      <c r="C54">
        <v>36</v>
      </c>
      <c r="D54">
        <f t="shared" si="3"/>
        <v>105</v>
      </c>
      <c r="E54">
        <f t="shared" si="5"/>
        <v>1</v>
      </c>
      <c r="F54">
        <f t="shared" si="6"/>
        <v>3</v>
      </c>
      <c r="G54">
        <f t="shared" si="7"/>
        <v>2</v>
      </c>
      <c r="H54">
        <f t="shared" si="4"/>
        <v>6</v>
      </c>
    </row>
    <row r="55" spans="1:8" x14ac:dyDescent="0.2">
      <c r="A55">
        <v>35</v>
      </c>
      <c r="B55">
        <v>30</v>
      </c>
      <c r="C55">
        <v>33</v>
      </c>
      <c r="D55">
        <f t="shared" si="3"/>
        <v>98</v>
      </c>
      <c r="E55">
        <f t="shared" si="5"/>
        <v>3</v>
      </c>
      <c r="F55">
        <f t="shared" si="6"/>
        <v>1</v>
      </c>
      <c r="G55">
        <f t="shared" si="7"/>
        <v>2</v>
      </c>
      <c r="H55">
        <f t="shared" si="4"/>
        <v>6</v>
      </c>
    </row>
    <row r="56" spans="1:8" x14ac:dyDescent="0.2">
      <c r="A56">
        <v>47</v>
      </c>
      <c r="B56">
        <v>35</v>
      </c>
      <c r="C56">
        <v>37</v>
      </c>
      <c r="D56">
        <f t="shared" si="3"/>
        <v>119</v>
      </c>
      <c r="E56">
        <f t="shared" si="5"/>
        <v>3</v>
      </c>
      <c r="F56">
        <f t="shared" si="6"/>
        <v>1</v>
      </c>
      <c r="G56">
        <f t="shared" si="7"/>
        <v>2</v>
      </c>
      <c r="H56">
        <f t="shared" si="4"/>
        <v>6</v>
      </c>
    </row>
    <row r="57" spans="1:8" x14ac:dyDescent="0.2">
      <c r="A57">
        <v>57</v>
      </c>
      <c r="B57">
        <v>34</v>
      </c>
      <c r="C57">
        <v>37</v>
      </c>
      <c r="D57">
        <f t="shared" si="3"/>
        <v>128</v>
      </c>
      <c r="E57">
        <f t="shared" si="5"/>
        <v>3</v>
      </c>
      <c r="F57">
        <f t="shared" si="6"/>
        <v>1</v>
      </c>
      <c r="G57">
        <f t="shared" si="7"/>
        <v>2</v>
      </c>
      <c r="H57">
        <f t="shared" si="4"/>
        <v>6</v>
      </c>
    </row>
    <row r="58" spans="1:8" x14ac:dyDescent="0.2">
      <c r="A58">
        <v>57</v>
      </c>
      <c r="B58">
        <v>43</v>
      </c>
      <c r="C58">
        <v>42</v>
      </c>
      <c r="D58">
        <f t="shared" si="3"/>
        <v>142</v>
      </c>
      <c r="E58">
        <f t="shared" si="5"/>
        <v>3</v>
      </c>
      <c r="F58">
        <f t="shared" si="6"/>
        <v>2</v>
      </c>
      <c r="G58">
        <f t="shared" si="7"/>
        <v>1</v>
      </c>
      <c r="H58">
        <f t="shared" si="4"/>
        <v>6</v>
      </c>
    </row>
    <row r="59" spans="1:8" x14ac:dyDescent="0.2">
      <c r="A59">
        <v>74</v>
      </c>
      <c r="B59">
        <v>56</v>
      </c>
      <c r="C59">
        <v>51</v>
      </c>
      <c r="D59">
        <f t="shared" si="3"/>
        <v>181</v>
      </c>
      <c r="E59">
        <f t="shared" si="5"/>
        <v>3</v>
      </c>
      <c r="F59">
        <f t="shared" si="6"/>
        <v>2</v>
      </c>
      <c r="G59">
        <f t="shared" si="7"/>
        <v>1</v>
      </c>
      <c r="H59">
        <f t="shared" si="4"/>
        <v>6</v>
      </c>
    </row>
    <row r="60" spans="1:8" x14ac:dyDescent="0.2">
      <c r="A60">
        <v>45</v>
      </c>
      <c r="B60">
        <v>38</v>
      </c>
      <c r="C60">
        <v>38</v>
      </c>
      <c r="D60">
        <f t="shared" si="3"/>
        <v>121</v>
      </c>
      <c r="E60">
        <f t="shared" si="5"/>
        <v>3</v>
      </c>
      <c r="F60">
        <f t="shared" si="6"/>
        <v>1.5</v>
      </c>
      <c r="G60">
        <f t="shared" si="7"/>
        <v>1.5</v>
      </c>
      <c r="H60">
        <f t="shared" si="4"/>
        <v>6</v>
      </c>
    </row>
    <row r="61" spans="1:8" x14ac:dyDescent="0.2">
      <c r="A61">
        <v>66</v>
      </c>
      <c r="B61">
        <v>61</v>
      </c>
      <c r="C61">
        <v>53</v>
      </c>
      <c r="D61">
        <f t="shared" si="3"/>
        <v>180</v>
      </c>
      <c r="E61">
        <f t="shared" si="5"/>
        <v>3</v>
      </c>
      <c r="F61">
        <f t="shared" si="6"/>
        <v>2</v>
      </c>
      <c r="G61">
        <f t="shared" si="7"/>
        <v>1</v>
      </c>
      <c r="H61">
        <f t="shared" si="4"/>
        <v>6</v>
      </c>
    </row>
    <row r="62" spans="1:8" x14ac:dyDescent="0.2">
      <c r="A62">
        <v>40</v>
      </c>
      <c r="B62">
        <v>50</v>
      </c>
      <c r="C62">
        <v>44</v>
      </c>
      <c r="D62">
        <f t="shared" si="3"/>
        <v>134</v>
      </c>
      <c r="E62">
        <f t="shared" si="5"/>
        <v>1</v>
      </c>
      <c r="F62">
        <f t="shared" si="6"/>
        <v>3</v>
      </c>
      <c r="G62">
        <f t="shared" si="7"/>
        <v>2</v>
      </c>
      <c r="H62">
        <f t="shared" si="4"/>
        <v>6</v>
      </c>
    </row>
    <row r="63" spans="1:8" x14ac:dyDescent="0.2">
      <c r="A63">
        <v>78</v>
      </c>
      <c r="B63">
        <v>62</v>
      </c>
      <c r="C63">
        <v>55</v>
      </c>
      <c r="D63">
        <f t="shared" si="3"/>
        <v>195</v>
      </c>
      <c r="E63">
        <f t="shared" si="5"/>
        <v>3</v>
      </c>
      <c r="F63">
        <f t="shared" si="6"/>
        <v>2</v>
      </c>
      <c r="G63">
        <f t="shared" si="7"/>
        <v>1</v>
      </c>
      <c r="H63">
        <f t="shared" si="4"/>
        <v>6</v>
      </c>
    </row>
    <row r="64" spans="1:8" x14ac:dyDescent="0.2">
      <c r="A64">
        <v>42</v>
      </c>
      <c r="B64">
        <v>47</v>
      </c>
      <c r="C64">
        <v>43</v>
      </c>
      <c r="D64">
        <f t="shared" si="3"/>
        <v>132</v>
      </c>
      <c r="E64">
        <f t="shared" si="5"/>
        <v>1</v>
      </c>
      <c r="F64">
        <f t="shared" si="6"/>
        <v>3</v>
      </c>
      <c r="G64">
        <f t="shared" si="7"/>
        <v>2</v>
      </c>
      <c r="H64">
        <f t="shared" si="4"/>
        <v>6</v>
      </c>
    </row>
    <row r="65" spans="1:8" x14ac:dyDescent="0.2">
      <c r="A65">
        <v>64</v>
      </c>
      <c r="B65">
        <v>58</v>
      </c>
      <c r="C65">
        <v>51</v>
      </c>
      <c r="D65">
        <f t="shared" si="3"/>
        <v>173</v>
      </c>
      <c r="E65">
        <f t="shared" si="5"/>
        <v>3</v>
      </c>
      <c r="F65">
        <f t="shared" si="6"/>
        <v>2</v>
      </c>
      <c r="G65">
        <f t="shared" si="7"/>
        <v>1</v>
      </c>
      <c r="H65">
        <f t="shared" si="4"/>
        <v>6</v>
      </c>
    </row>
    <row r="66" spans="1:8" x14ac:dyDescent="0.2">
      <c r="A66">
        <v>57</v>
      </c>
      <c r="B66">
        <v>62</v>
      </c>
      <c r="C66">
        <v>53</v>
      </c>
      <c r="D66">
        <f t="shared" si="3"/>
        <v>172</v>
      </c>
      <c r="E66">
        <f t="shared" ref="E66:E76" si="8">(COUNT($A66:$C66)+1+_xlfn.RANK.AVG(A66,$A66:$C66,1)-_xlfn.RANK.AVG(A66,$A66:$C66,0))/2</f>
        <v>2</v>
      </c>
      <c r="F66">
        <f t="shared" ref="F66:F76" si="9">(COUNT($A66:$C66)+1+_xlfn.RANK.AVG(B66,$A66:$C66,1)-_xlfn.RANK.AVG(B66,$A66:$C66,0))/2</f>
        <v>3</v>
      </c>
      <c r="G66">
        <f t="shared" ref="G66:G76" si="10">(COUNT($A66:$C66)+1+_xlfn.RANK.AVG(C66,$A66:$C66,1)-_xlfn.RANK.AVG(C66,$A66:$C66,0))/2</f>
        <v>1</v>
      </c>
      <c r="H66">
        <f t="shared" si="4"/>
        <v>6</v>
      </c>
    </row>
    <row r="67" spans="1:8" x14ac:dyDescent="0.2">
      <c r="A67">
        <v>51</v>
      </c>
      <c r="B67">
        <v>52</v>
      </c>
      <c r="C67">
        <v>47</v>
      </c>
      <c r="D67">
        <f t="shared" ref="D67:D76" si="11">SUM(A67:C67)</f>
        <v>150</v>
      </c>
      <c r="E67">
        <f t="shared" si="8"/>
        <v>2</v>
      </c>
      <c r="F67">
        <f t="shared" si="9"/>
        <v>3</v>
      </c>
      <c r="G67">
        <f t="shared" si="10"/>
        <v>1</v>
      </c>
      <c r="H67">
        <f t="shared" ref="H67:H76" si="12">SUM(E67:G67)</f>
        <v>6</v>
      </c>
    </row>
    <row r="68" spans="1:8" x14ac:dyDescent="0.2">
      <c r="A68">
        <v>44</v>
      </c>
      <c r="B68">
        <v>38</v>
      </c>
      <c r="C68">
        <v>38</v>
      </c>
      <c r="D68">
        <f t="shared" si="11"/>
        <v>120</v>
      </c>
      <c r="E68">
        <f t="shared" si="8"/>
        <v>3</v>
      </c>
      <c r="F68">
        <f t="shared" si="9"/>
        <v>1.5</v>
      </c>
      <c r="G68">
        <f t="shared" si="10"/>
        <v>1.5</v>
      </c>
      <c r="H68">
        <f t="shared" si="12"/>
        <v>6</v>
      </c>
    </row>
    <row r="69" spans="1:8" x14ac:dyDescent="0.2">
      <c r="A69">
        <v>53</v>
      </c>
      <c r="B69">
        <v>39</v>
      </c>
      <c r="C69">
        <v>39</v>
      </c>
      <c r="D69">
        <f t="shared" si="11"/>
        <v>131</v>
      </c>
      <c r="E69">
        <f t="shared" si="8"/>
        <v>3</v>
      </c>
      <c r="F69">
        <f t="shared" si="9"/>
        <v>1.5</v>
      </c>
      <c r="G69">
        <f t="shared" si="10"/>
        <v>1.5</v>
      </c>
      <c r="H69">
        <f t="shared" si="12"/>
        <v>6</v>
      </c>
    </row>
    <row r="70" spans="1:8" x14ac:dyDescent="0.2">
      <c r="A70">
        <v>59</v>
      </c>
      <c r="B70">
        <v>49</v>
      </c>
      <c r="C70">
        <v>46</v>
      </c>
      <c r="D70">
        <f t="shared" si="11"/>
        <v>154</v>
      </c>
      <c r="E70">
        <f t="shared" si="8"/>
        <v>3</v>
      </c>
      <c r="F70">
        <f t="shared" si="9"/>
        <v>2</v>
      </c>
      <c r="G70">
        <f t="shared" si="10"/>
        <v>1</v>
      </c>
      <c r="H70">
        <f t="shared" si="12"/>
        <v>6</v>
      </c>
    </row>
    <row r="71" spans="1:8" x14ac:dyDescent="0.2">
      <c r="A71">
        <v>46</v>
      </c>
      <c r="B71">
        <v>48</v>
      </c>
      <c r="C71">
        <v>44</v>
      </c>
      <c r="D71">
        <f t="shared" si="11"/>
        <v>138</v>
      </c>
      <c r="E71">
        <f t="shared" si="8"/>
        <v>2</v>
      </c>
      <c r="F71">
        <f t="shared" si="9"/>
        <v>3</v>
      </c>
      <c r="G71">
        <f t="shared" si="10"/>
        <v>1</v>
      </c>
      <c r="H71">
        <f t="shared" si="12"/>
        <v>6</v>
      </c>
    </row>
    <row r="72" spans="1:8" x14ac:dyDescent="0.2">
      <c r="A72">
        <v>58</v>
      </c>
      <c r="B72">
        <v>52</v>
      </c>
      <c r="C72">
        <v>47</v>
      </c>
      <c r="D72">
        <f t="shared" si="11"/>
        <v>157</v>
      </c>
      <c r="E72">
        <f t="shared" si="8"/>
        <v>3</v>
      </c>
      <c r="F72">
        <f t="shared" si="9"/>
        <v>2</v>
      </c>
      <c r="G72">
        <f t="shared" si="10"/>
        <v>1</v>
      </c>
      <c r="H72">
        <f t="shared" si="12"/>
        <v>6</v>
      </c>
    </row>
    <row r="73" spans="1:8" x14ac:dyDescent="0.2">
      <c r="A73">
        <v>72</v>
      </c>
      <c r="B73">
        <v>75</v>
      </c>
      <c r="C73">
        <v>62</v>
      </c>
      <c r="D73">
        <f t="shared" si="11"/>
        <v>209</v>
      </c>
      <c r="E73">
        <f t="shared" si="8"/>
        <v>2</v>
      </c>
      <c r="F73">
        <f t="shared" si="9"/>
        <v>3</v>
      </c>
      <c r="G73">
        <f t="shared" si="10"/>
        <v>1</v>
      </c>
      <c r="H73">
        <f t="shared" si="12"/>
        <v>6</v>
      </c>
    </row>
    <row r="74" spans="1:8" x14ac:dyDescent="0.2">
      <c r="A74">
        <v>62</v>
      </c>
      <c r="B74">
        <v>52</v>
      </c>
      <c r="C74">
        <v>48</v>
      </c>
      <c r="D74">
        <f t="shared" si="11"/>
        <v>162</v>
      </c>
      <c r="E74">
        <f t="shared" si="8"/>
        <v>3</v>
      </c>
      <c r="F74">
        <f t="shared" si="9"/>
        <v>2</v>
      </c>
      <c r="G74">
        <f t="shared" si="10"/>
        <v>1</v>
      </c>
      <c r="H74">
        <f t="shared" si="12"/>
        <v>6</v>
      </c>
    </row>
    <row r="75" spans="1:8" x14ac:dyDescent="0.2">
      <c r="A75">
        <v>65</v>
      </c>
      <c r="B75">
        <v>55</v>
      </c>
      <c r="C75">
        <v>50</v>
      </c>
      <c r="D75">
        <f t="shared" si="11"/>
        <v>170</v>
      </c>
      <c r="E75">
        <f t="shared" si="8"/>
        <v>3</v>
      </c>
      <c r="F75">
        <f t="shared" si="9"/>
        <v>2</v>
      </c>
      <c r="G75">
        <f t="shared" si="10"/>
        <v>1</v>
      </c>
      <c r="H75">
        <f t="shared" si="12"/>
        <v>6</v>
      </c>
    </row>
    <row r="76" spans="1:8" x14ac:dyDescent="0.2">
      <c r="A76">
        <v>77</v>
      </c>
      <c r="B76">
        <v>70</v>
      </c>
      <c r="C76">
        <v>59</v>
      </c>
      <c r="D76">
        <f t="shared" si="11"/>
        <v>206</v>
      </c>
      <c r="E76">
        <f t="shared" si="8"/>
        <v>3</v>
      </c>
      <c r="F76">
        <f t="shared" si="9"/>
        <v>2</v>
      </c>
      <c r="G76">
        <f t="shared" si="10"/>
        <v>1</v>
      </c>
      <c r="H76">
        <f t="shared" si="12"/>
        <v>6</v>
      </c>
    </row>
    <row r="77" spans="1:8" x14ac:dyDescent="0.2">
      <c r="D77" s="35" t="s">
        <v>45</v>
      </c>
      <c r="E77">
        <f t="shared" ref="E77" si="13">SUM(E2:E76)</f>
        <v>187.5</v>
      </c>
      <c r="F77">
        <f t="shared" ref="F77" si="14">SUM(F2:F76)</f>
        <v>148</v>
      </c>
      <c r="G77">
        <f t="shared" ref="G77" si="15">SUM(G2:G76)</f>
        <v>114.5</v>
      </c>
    </row>
  </sheetData>
  <pageMargins left="0.75" right="0.75" top="1" bottom="1" header="0.5" footer="0.5"/>
  <pageSetup orientation="portrait" horizontalDpi="4294967292" verticalDpi="429496729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7"/>
  <sheetViews>
    <sheetView zoomScale="150" zoomScaleNormal="150" zoomScalePageLayoutView="150" workbookViewId="0"/>
  </sheetViews>
  <sheetFormatPr baseColWidth="10" defaultRowHeight="15" x14ac:dyDescent="0.2"/>
  <cols>
    <col min="1" max="1" width="16.83203125" customWidth="1"/>
    <col min="2" max="2" width="17.33203125" customWidth="1"/>
    <col min="3" max="3" width="11.1640625" customWidth="1"/>
    <col min="4" max="4" width="12.33203125" customWidth="1"/>
    <col min="5" max="5" width="11.1640625" customWidth="1"/>
    <col min="6" max="6" width="9.5" customWidth="1"/>
    <col min="7" max="7" width="8.1640625" customWidth="1"/>
    <col min="8" max="8" width="15.83203125" customWidth="1"/>
    <col min="9" max="9" width="20" customWidth="1"/>
    <col min="10" max="10" width="10.83203125" customWidth="1"/>
    <col min="11" max="11" width="6.33203125" customWidth="1"/>
  </cols>
  <sheetData>
    <row r="1" spans="1:11" ht="30" customHeight="1" x14ac:dyDescent="0.2">
      <c r="A1" t="s">
        <v>11</v>
      </c>
      <c r="B1" t="s">
        <v>12</v>
      </c>
      <c r="C1" t="s">
        <v>23</v>
      </c>
      <c r="D1" s="1" t="s">
        <v>119</v>
      </c>
      <c r="E1" t="s">
        <v>110</v>
      </c>
      <c r="F1" s="1" t="s">
        <v>113</v>
      </c>
      <c r="G1" s="1" t="s">
        <v>114</v>
      </c>
      <c r="I1" t="s">
        <v>18</v>
      </c>
      <c r="J1" t="s">
        <v>93</v>
      </c>
      <c r="K1" s="1" t="s">
        <v>100</v>
      </c>
    </row>
    <row r="2" spans="1:11" x14ac:dyDescent="0.2">
      <c r="A2">
        <v>41</v>
      </c>
      <c r="B2">
        <v>32</v>
      </c>
      <c r="C2">
        <f t="shared" ref="C2:C33" si="0">B2-A2</f>
        <v>-9</v>
      </c>
      <c r="D2">
        <f>IF(OR(C2=0,C2=""),"",ABS(C2))</f>
        <v>9</v>
      </c>
      <c r="E2">
        <f>IF(D2&lt;&gt;"",_xlfn.RANK.AVG(D2,D:D,1),"")</f>
        <v>45.5</v>
      </c>
      <c r="F2">
        <f t="shared" ref="F2:F33" si="1">IF(C2&lt;0,E2,"")</f>
        <v>45.5</v>
      </c>
      <c r="G2" t="str">
        <f t="shared" ref="G2:G33" si="2">IF(C2&gt;0,E2,"")</f>
        <v/>
      </c>
      <c r="H2" t="s">
        <v>111</v>
      </c>
      <c r="I2">
        <f>COUNTIF(F2:F87,"&gt;0")</f>
        <v>60</v>
      </c>
      <c r="J2">
        <f>AVERAGEIF(F2:F87,"&gt;0")</f>
        <v>49.2</v>
      </c>
      <c r="K2">
        <f>SUM(F2:F87)</f>
        <v>2952</v>
      </c>
    </row>
    <row r="3" spans="1:11" x14ac:dyDescent="0.2">
      <c r="A3">
        <v>36</v>
      </c>
      <c r="B3">
        <v>29</v>
      </c>
      <c r="C3">
        <f t="shared" si="0"/>
        <v>-7</v>
      </c>
      <c r="D3">
        <f t="shared" ref="D3:D66" si="3">IF(OR(C3=0,C3=""),"",ABS(C3))</f>
        <v>7</v>
      </c>
      <c r="E3">
        <f t="shared" ref="E3:E66" si="4">IF(D3&lt;&gt;"",_xlfn.RANK.AVG(D3,D:D,1),"")</f>
        <v>38.5</v>
      </c>
      <c r="F3">
        <f t="shared" si="1"/>
        <v>38.5</v>
      </c>
      <c r="G3" t="str">
        <f t="shared" si="2"/>
        <v/>
      </c>
      <c r="H3" t="s">
        <v>112</v>
      </c>
      <c r="I3">
        <f>COUNTIF(G2:G87,"&gt;0")</f>
        <v>23</v>
      </c>
      <c r="J3">
        <f>AVERAGEIF(G2:G87,"&gt;0")</f>
        <v>23.217391304347824</v>
      </c>
      <c r="K3">
        <f>SUM(G2:G87)</f>
        <v>534</v>
      </c>
    </row>
    <row r="4" spans="1:11" x14ac:dyDescent="0.2">
      <c r="A4">
        <v>78</v>
      </c>
      <c r="B4">
        <v>37</v>
      </c>
      <c r="C4">
        <f t="shared" si="0"/>
        <v>-41</v>
      </c>
      <c r="D4">
        <f t="shared" si="3"/>
        <v>41</v>
      </c>
      <c r="E4">
        <f t="shared" si="4"/>
        <v>83</v>
      </c>
      <c r="F4">
        <f t="shared" si="1"/>
        <v>83</v>
      </c>
      <c r="G4" t="str">
        <f t="shared" si="2"/>
        <v/>
      </c>
    </row>
    <row r="5" spans="1:11" x14ac:dyDescent="0.2">
      <c r="A5">
        <v>70</v>
      </c>
      <c r="B5">
        <v>53</v>
      </c>
      <c r="C5">
        <f t="shared" si="0"/>
        <v>-17</v>
      </c>
      <c r="D5">
        <f t="shared" si="3"/>
        <v>17</v>
      </c>
      <c r="E5">
        <f t="shared" si="4"/>
        <v>69</v>
      </c>
      <c r="F5">
        <f t="shared" si="1"/>
        <v>69</v>
      </c>
      <c r="G5" t="str">
        <f t="shared" si="2"/>
        <v/>
      </c>
      <c r="H5" t="s">
        <v>115</v>
      </c>
      <c r="I5">
        <f>MIN(K2:K3)</f>
        <v>534</v>
      </c>
    </row>
    <row r="6" spans="1:11" x14ac:dyDescent="0.2">
      <c r="A6">
        <v>44</v>
      </c>
      <c r="B6">
        <v>45</v>
      </c>
      <c r="C6">
        <f t="shared" si="0"/>
        <v>1</v>
      </c>
      <c r="D6">
        <f t="shared" si="3"/>
        <v>1</v>
      </c>
      <c r="E6">
        <f t="shared" si="4"/>
        <v>3</v>
      </c>
      <c r="F6" t="str">
        <f t="shared" si="1"/>
        <v/>
      </c>
      <c r="G6">
        <f t="shared" si="2"/>
        <v>3</v>
      </c>
      <c r="H6" t="s">
        <v>18</v>
      </c>
      <c r="I6">
        <f>COUNT(A2:A87)</f>
        <v>86</v>
      </c>
    </row>
    <row r="7" spans="1:11" x14ac:dyDescent="0.2">
      <c r="A7">
        <v>73</v>
      </c>
      <c r="B7">
        <v>51</v>
      </c>
      <c r="C7">
        <f t="shared" si="0"/>
        <v>-22</v>
      </c>
      <c r="D7">
        <f t="shared" si="3"/>
        <v>22</v>
      </c>
      <c r="E7">
        <f t="shared" si="4"/>
        <v>76</v>
      </c>
      <c r="F7">
        <f t="shared" si="1"/>
        <v>76</v>
      </c>
      <c r="G7" t="str">
        <f t="shared" si="2"/>
        <v/>
      </c>
      <c r="H7" t="s">
        <v>116</v>
      </c>
      <c r="I7">
        <f>COUNT(D2:D87)</f>
        <v>83</v>
      </c>
    </row>
    <row r="8" spans="1:11" x14ac:dyDescent="0.2">
      <c r="A8">
        <v>38</v>
      </c>
      <c r="B8">
        <v>42</v>
      </c>
      <c r="C8">
        <f t="shared" si="0"/>
        <v>4</v>
      </c>
      <c r="D8">
        <f t="shared" si="3"/>
        <v>4</v>
      </c>
      <c r="E8">
        <f t="shared" si="4"/>
        <v>17</v>
      </c>
      <c r="F8" t="str">
        <f t="shared" si="1"/>
        <v/>
      </c>
      <c r="G8">
        <f t="shared" si="2"/>
        <v>17</v>
      </c>
      <c r="H8" t="s">
        <v>44</v>
      </c>
      <c r="I8">
        <f>(I5-I7*(I7+1)/4)/SQRT((I7*(I7+1)*(2*I7+1)/24))</f>
        <v>-5.4890223221215093</v>
      </c>
    </row>
    <row r="9" spans="1:11" ht="15" customHeight="1" x14ac:dyDescent="0.2">
      <c r="A9">
        <v>64</v>
      </c>
      <c r="B9">
        <v>52</v>
      </c>
      <c r="C9">
        <f t="shared" si="0"/>
        <v>-12</v>
      </c>
      <c r="D9">
        <f t="shared" si="3"/>
        <v>12</v>
      </c>
      <c r="E9">
        <f t="shared" si="4"/>
        <v>57.5</v>
      </c>
      <c r="F9">
        <f t="shared" si="1"/>
        <v>57.5</v>
      </c>
      <c r="G9" t="str">
        <f t="shared" si="2"/>
        <v/>
      </c>
      <c r="H9" s="1" t="s">
        <v>22</v>
      </c>
      <c r="I9" s="17">
        <f>2*_xlfn.NORM.S.DIST(I8,TRUE)</f>
        <v>4.0416455097061379E-8</v>
      </c>
    </row>
    <row r="10" spans="1:11" x14ac:dyDescent="0.2">
      <c r="A10">
        <v>45</v>
      </c>
      <c r="B10">
        <v>38</v>
      </c>
      <c r="C10">
        <f t="shared" si="0"/>
        <v>-7</v>
      </c>
      <c r="D10">
        <f t="shared" si="3"/>
        <v>7</v>
      </c>
      <c r="E10">
        <f t="shared" si="4"/>
        <v>38.5</v>
      </c>
      <c r="F10">
        <f t="shared" si="1"/>
        <v>38.5</v>
      </c>
      <c r="G10" t="str">
        <f t="shared" si="2"/>
        <v/>
      </c>
      <c r="H10" t="s">
        <v>101</v>
      </c>
      <c r="I10">
        <f>I8/SQRT(I7)</f>
        <v>-0.60249847325455919</v>
      </c>
    </row>
    <row r="11" spans="1:11" x14ac:dyDescent="0.2">
      <c r="A11">
        <v>66</v>
      </c>
      <c r="B11">
        <v>59</v>
      </c>
      <c r="C11">
        <f t="shared" si="0"/>
        <v>-7</v>
      </c>
      <c r="D11">
        <f t="shared" si="3"/>
        <v>7</v>
      </c>
      <c r="E11">
        <f t="shared" si="4"/>
        <v>38.5</v>
      </c>
      <c r="F11">
        <f t="shared" si="1"/>
        <v>38.5</v>
      </c>
      <c r="G11" t="str">
        <f t="shared" si="2"/>
        <v/>
      </c>
    </row>
    <row r="12" spans="1:11" ht="16" thickBot="1" x14ac:dyDescent="0.25">
      <c r="A12">
        <v>48</v>
      </c>
      <c r="B12">
        <v>41</v>
      </c>
      <c r="C12">
        <f t="shared" si="0"/>
        <v>-7</v>
      </c>
      <c r="D12">
        <f t="shared" si="3"/>
        <v>7</v>
      </c>
      <c r="E12">
        <f t="shared" si="4"/>
        <v>38.5</v>
      </c>
      <c r="F12">
        <f t="shared" si="1"/>
        <v>38.5</v>
      </c>
      <c r="G12" t="str">
        <f t="shared" si="2"/>
        <v/>
      </c>
      <c r="H12" t="s">
        <v>117</v>
      </c>
    </row>
    <row r="13" spans="1:11" ht="17" thickTop="1" thickBot="1" x14ac:dyDescent="0.25">
      <c r="A13">
        <v>46</v>
      </c>
      <c r="B13">
        <v>41</v>
      </c>
      <c r="C13">
        <f t="shared" si="0"/>
        <v>-5</v>
      </c>
      <c r="D13">
        <f t="shared" si="3"/>
        <v>5</v>
      </c>
      <c r="E13">
        <f t="shared" si="4"/>
        <v>25</v>
      </c>
      <c r="F13">
        <f t="shared" si="1"/>
        <v>25</v>
      </c>
      <c r="G13" t="str">
        <f t="shared" si="2"/>
        <v/>
      </c>
      <c r="H13" s="15"/>
      <c r="I13" s="15" t="s">
        <v>118</v>
      </c>
    </row>
    <row r="14" spans="1:11" ht="16" thickTop="1" x14ac:dyDescent="0.2">
      <c r="A14">
        <v>53</v>
      </c>
      <c r="B14">
        <v>47</v>
      </c>
      <c r="C14">
        <f t="shared" si="0"/>
        <v>-6</v>
      </c>
      <c r="D14">
        <f t="shared" si="3"/>
        <v>6</v>
      </c>
      <c r="E14">
        <f t="shared" si="4"/>
        <v>32</v>
      </c>
      <c r="F14">
        <f t="shared" si="1"/>
        <v>32</v>
      </c>
      <c r="G14" t="str">
        <f t="shared" si="2"/>
        <v/>
      </c>
      <c r="H14" s="12" t="s">
        <v>44</v>
      </c>
      <c r="I14" s="12">
        <f>I8</f>
        <v>-5.4890223221215093</v>
      </c>
    </row>
    <row r="15" spans="1:11" x14ac:dyDescent="0.2">
      <c r="A15">
        <v>61</v>
      </c>
      <c r="B15">
        <v>47</v>
      </c>
      <c r="C15">
        <f t="shared" si="0"/>
        <v>-14</v>
      </c>
      <c r="D15">
        <f t="shared" si="3"/>
        <v>14</v>
      </c>
      <c r="E15">
        <f t="shared" si="4"/>
        <v>63.5</v>
      </c>
      <c r="F15">
        <f t="shared" si="1"/>
        <v>63.5</v>
      </c>
      <c r="G15" t="str">
        <f t="shared" si="2"/>
        <v/>
      </c>
      <c r="H15" s="12" t="s">
        <v>22</v>
      </c>
      <c r="I15" s="18">
        <f>I9</f>
        <v>4.0416455097061379E-8</v>
      </c>
    </row>
    <row r="16" spans="1:11" ht="16" thickBot="1" x14ac:dyDescent="0.25">
      <c r="A16">
        <v>73</v>
      </c>
      <c r="B16">
        <v>57</v>
      </c>
      <c r="C16">
        <f t="shared" si="0"/>
        <v>-16</v>
      </c>
      <c r="D16">
        <f t="shared" si="3"/>
        <v>16</v>
      </c>
      <c r="E16">
        <f t="shared" si="4"/>
        <v>67.5</v>
      </c>
      <c r="F16">
        <f t="shared" si="1"/>
        <v>67.5</v>
      </c>
      <c r="G16" t="str">
        <f t="shared" si="2"/>
        <v/>
      </c>
      <c r="H16" s="13" t="s">
        <v>101</v>
      </c>
      <c r="I16" s="13">
        <f>I10</f>
        <v>-0.60249847325455919</v>
      </c>
    </row>
    <row r="17" spans="1:7" ht="16" thickTop="1" x14ac:dyDescent="0.2">
      <c r="A17">
        <v>26</v>
      </c>
      <c r="B17">
        <v>28</v>
      </c>
      <c r="C17">
        <f t="shared" si="0"/>
        <v>2</v>
      </c>
      <c r="D17">
        <f t="shared" si="3"/>
        <v>2</v>
      </c>
      <c r="E17">
        <f t="shared" si="4"/>
        <v>7.5</v>
      </c>
      <c r="F17" t="str">
        <f t="shared" si="1"/>
        <v/>
      </c>
      <c r="G17">
        <f t="shared" si="2"/>
        <v>7.5</v>
      </c>
    </row>
    <row r="18" spans="1:7" x14ac:dyDescent="0.2">
      <c r="A18">
        <v>76</v>
      </c>
      <c r="B18">
        <v>61</v>
      </c>
      <c r="C18">
        <f t="shared" si="0"/>
        <v>-15</v>
      </c>
      <c r="D18">
        <f t="shared" si="3"/>
        <v>15</v>
      </c>
      <c r="E18">
        <f t="shared" si="4"/>
        <v>66</v>
      </c>
      <c r="F18">
        <f t="shared" si="1"/>
        <v>66</v>
      </c>
      <c r="G18" t="str">
        <f t="shared" si="2"/>
        <v/>
      </c>
    </row>
    <row r="19" spans="1:7" x14ac:dyDescent="0.2">
      <c r="A19">
        <v>33</v>
      </c>
      <c r="B19">
        <v>39</v>
      </c>
      <c r="C19">
        <f t="shared" si="0"/>
        <v>6</v>
      </c>
      <c r="D19">
        <f t="shared" si="3"/>
        <v>6</v>
      </c>
      <c r="E19">
        <f t="shared" si="4"/>
        <v>32</v>
      </c>
      <c r="F19" t="str">
        <f t="shared" si="1"/>
        <v/>
      </c>
      <c r="G19">
        <f t="shared" si="2"/>
        <v>32</v>
      </c>
    </row>
    <row r="20" spans="1:7" x14ac:dyDescent="0.2">
      <c r="A20">
        <v>53</v>
      </c>
      <c r="B20">
        <v>40</v>
      </c>
      <c r="C20">
        <f t="shared" si="0"/>
        <v>-13</v>
      </c>
      <c r="D20">
        <f t="shared" si="3"/>
        <v>13</v>
      </c>
      <c r="E20">
        <f t="shared" si="4"/>
        <v>60.5</v>
      </c>
      <c r="F20">
        <f t="shared" si="1"/>
        <v>60.5</v>
      </c>
      <c r="G20" t="str">
        <f t="shared" si="2"/>
        <v/>
      </c>
    </row>
    <row r="21" spans="1:7" x14ac:dyDescent="0.2">
      <c r="A21">
        <v>51</v>
      </c>
      <c r="B21">
        <v>60</v>
      </c>
      <c r="C21">
        <f t="shared" si="0"/>
        <v>9</v>
      </c>
      <c r="D21">
        <f t="shared" si="3"/>
        <v>9</v>
      </c>
      <c r="E21">
        <f t="shared" si="4"/>
        <v>45.5</v>
      </c>
      <c r="F21" t="str">
        <f t="shared" si="1"/>
        <v/>
      </c>
      <c r="G21">
        <f t="shared" si="2"/>
        <v>45.5</v>
      </c>
    </row>
    <row r="22" spans="1:7" x14ac:dyDescent="0.2">
      <c r="A22">
        <v>75</v>
      </c>
      <c r="B22">
        <v>63</v>
      </c>
      <c r="C22">
        <f t="shared" si="0"/>
        <v>-12</v>
      </c>
      <c r="D22">
        <f t="shared" si="3"/>
        <v>12</v>
      </c>
      <c r="E22">
        <f t="shared" si="4"/>
        <v>57.5</v>
      </c>
      <c r="F22">
        <f t="shared" si="1"/>
        <v>57.5</v>
      </c>
      <c r="G22" t="str">
        <f t="shared" si="2"/>
        <v/>
      </c>
    </row>
    <row r="23" spans="1:7" x14ac:dyDescent="0.2">
      <c r="A23">
        <v>76</v>
      </c>
      <c r="B23">
        <v>47</v>
      </c>
      <c r="C23">
        <f t="shared" si="0"/>
        <v>-29</v>
      </c>
      <c r="D23">
        <f t="shared" si="3"/>
        <v>29</v>
      </c>
      <c r="E23">
        <f t="shared" si="4"/>
        <v>81</v>
      </c>
      <c r="F23">
        <f t="shared" si="1"/>
        <v>81</v>
      </c>
      <c r="G23" t="str">
        <f t="shared" si="2"/>
        <v/>
      </c>
    </row>
    <row r="24" spans="1:7" x14ac:dyDescent="0.2">
      <c r="A24">
        <v>72</v>
      </c>
      <c r="B24">
        <v>63</v>
      </c>
      <c r="C24">
        <f t="shared" si="0"/>
        <v>-9</v>
      </c>
      <c r="D24">
        <f t="shared" si="3"/>
        <v>9</v>
      </c>
      <c r="E24">
        <f t="shared" si="4"/>
        <v>45.5</v>
      </c>
      <c r="F24">
        <f t="shared" si="1"/>
        <v>45.5</v>
      </c>
      <c r="G24" t="str">
        <f t="shared" si="2"/>
        <v/>
      </c>
    </row>
    <row r="25" spans="1:7" x14ac:dyDescent="0.2">
      <c r="A25">
        <v>40</v>
      </c>
      <c r="B25">
        <v>40</v>
      </c>
      <c r="C25">
        <f t="shared" si="0"/>
        <v>0</v>
      </c>
      <c r="D25" t="str">
        <f t="shared" si="3"/>
        <v/>
      </c>
      <c r="E25" t="str">
        <f t="shared" si="4"/>
        <v/>
      </c>
      <c r="F25" t="str">
        <f t="shared" si="1"/>
        <v/>
      </c>
      <c r="G25" t="str">
        <f t="shared" si="2"/>
        <v/>
      </c>
    </row>
    <row r="26" spans="1:7" x14ac:dyDescent="0.2">
      <c r="A26">
        <v>86</v>
      </c>
      <c r="B26">
        <v>48</v>
      </c>
      <c r="C26">
        <f t="shared" si="0"/>
        <v>-38</v>
      </c>
      <c r="D26">
        <f t="shared" si="3"/>
        <v>38</v>
      </c>
      <c r="E26">
        <f t="shared" si="4"/>
        <v>82</v>
      </c>
      <c r="F26">
        <f t="shared" si="1"/>
        <v>82</v>
      </c>
      <c r="G26" t="str">
        <f t="shared" si="2"/>
        <v/>
      </c>
    </row>
    <row r="27" spans="1:7" x14ac:dyDescent="0.2">
      <c r="A27">
        <v>56</v>
      </c>
      <c r="B27">
        <v>46</v>
      </c>
      <c r="C27">
        <f t="shared" si="0"/>
        <v>-10</v>
      </c>
      <c r="D27">
        <f t="shared" si="3"/>
        <v>10</v>
      </c>
      <c r="E27">
        <f t="shared" si="4"/>
        <v>51</v>
      </c>
      <c r="F27">
        <f t="shared" si="1"/>
        <v>51</v>
      </c>
      <c r="G27" t="str">
        <f t="shared" si="2"/>
        <v/>
      </c>
    </row>
    <row r="28" spans="1:7" x14ac:dyDescent="0.2">
      <c r="A28">
        <v>59</v>
      </c>
      <c r="B28">
        <v>39</v>
      </c>
      <c r="C28">
        <f t="shared" si="0"/>
        <v>-20</v>
      </c>
      <c r="D28">
        <f t="shared" si="3"/>
        <v>20</v>
      </c>
      <c r="E28">
        <f t="shared" si="4"/>
        <v>74.5</v>
      </c>
      <c r="F28">
        <f t="shared" si="1"/>
        <v>74.5</v>
      </c>
      <c r="G28" t="str">
        <f t="shared" si="2"/>
        <v/>
      </c>
    </row>
    <row r="29" spans="1:7" x14ac:dyDescent="0.2">
      <c r="A29">
        <v>51</v>
      </c>
      <c r="B29">
        <v>47</v>
      </c>
      <c r="C29">
        <f t="shared" si="0"/>
        <v>-4</v>
      </c>
      <c r="D29">
        <f t="shared" si="3"/>
        <v>4</v>
      </c>
      <c r="E29">
        <f t="shared" si="4"/>
        <v>17</v>
      </c>
      <c r="F29">
        <f t="shared" si="1"/>
        <v>17</v>
      </c>
      <c r="G29" t="str">
        <f t="shared" si="2"/>
        <v/>
      </c>
    </row>
    <row r="30" spans="1:7" x14ac:dyDescent="0.2">
      <c r="A30">
        <v>44</v>
      </c>
      <c r="B30">
        <v>39</v>
      </c>
      <c r="C30">
        <f t="shared" si="0"/>
        <v>-5</v>
      </c>
      <c r="D30">
        <f t="shared" si="3"/>
        <v>5</v>
      </c>
      <c r="E30">
        <f t="shared" si="4"/>
        <v>25</v>
      </c>
      <c r="F30">
        <f t="shared" si="1"/>
        <v>25</v>
      </c>
      <c r="G30" t="str">
        <f t="shared" si="2"/>
        <v/>
      </c>
    </row>
    <row r="31" spans="1:7" x14ac:dyDescent="0.2">
      <c r="A31">
        <v>73</v>
      </c>
      <c r="B31">
        <v>70</v>
      </c>
      <c r="C31">
        <f t="shared" si="0"/>
        <v>-3</v>
      </c>
      <c r="D31">
        <f t="shared" si="3"/>
        <v>3</v>
      </c>
      <c r="E31">
        <f t="shared" si="4"/>
        <v>11.5</v>
      </c>
      <c r="F31">
        <f t="shared" si="1"/>
        <v>11.5</v>
      </c>
      <c r="G31" t="str">
        <f t="shared" si="2"/>
        <v/>
      </c>
    </row>
    <row r="32" spans="1:7" x14ac:dyDescent="0.2">
      <c r="A32">
        <v>36</v>
      </c>
      <c r="B32">
        <v>40</v>
      </c>
      <c r="C32">
        <f t="shared" si="0"/>
        <v>4</v>
      </c>
      <c r="D32">
        <f t="shared" si="3"/>
        <v>4</v>
      </c>
      <c r="E32">
        <f t="shared" si="4"/>
        <v>17</v>
      </c>
      <c r="F32" t="str">
        <f t="shared" si="1"/>
        <v/>
      </c>
      <c r="G32">
        <f t="shared" si="2"/>
        <v>17</v>
      </c>
    </row>
    <row r="33" spans="1:7" x14ac:dyDescent="0.2">
      <c r="A33">
        <v>85</v>
      </c>
      <c r="B33">
        <v>59</v>
      </c>
      <c r="C33">
        <f t="shared" si="0"/>
        <v>-26</v>
      </c>
      <c r="D33">
        <f t="shared" si="3"/>
        <v>26</v>
      </c>
      <c r="E33">
        <f t="shared" si="4"/>
        <v>80</v>
      </c>
      <c r="F33">
        <f t="shared" si="1"/>
        <v>80</v>
      </c>
      <c r="G33" t="str">
        <f t="shared" si="2"/>
        <v/>
      </c>
    </row>
    <row r="34" spans="1:7" x14ac:dyDescent="0.2">
      <c r="A34">
        <v>55</v>
      </c>
      <c r="B34">
        <v>58</v>
      </c>
      <c r="C34">
        <f t="shared" ref="C34:C65" si="5">B34-A34</f>
        <v>3</v>
      </c>
      <c r="D34">
        <f t="shared" si="3"/>
        <v>3</v>
      </c>
      <c r="E34">
        <f t="shared" si="4"/>
        <v>11.5</v>
      </c>
      <c r="F34" t="str">
        <f t="shared" ref="F34:F65" si="6">IF(C34&lt;0,E34,"")</f>
        <v/>
      </c>
      <c r="G34">
        <f t="shared" ref="G34:G65" si="7">IF(C34&gt;0,E34,"")</f>
        <v>11.5</v>
      </c>
    </row>
    <row r="35" spans="1:7" x14ac:dyDescent="0.2">
      <c r="A35">
        <v>52</v>
      </c>
      <c r="B35">
        <v>51</v>
      </c>
      <c r="C35">
        <f t="shared" si="5"/>
        <v>-1</v>
      </c>
      <c r="D35">
        <f t="shared" si="3"/>
        <v>1</v>
      </c>
      <c r="E35">
        <f t="shared" si="4"/>
        <v>3</v>
      </c>
      <c r="F35">
        <f t="shared" si="6"/>
        <v>3</v>
      </c>
      <c r="G35" t="str">
        <f t="shared" si="7"/>
        <v/>
      </c>
    </row>
    <row r="36" spans="1:7" x14ac:dyDescent="0.2">
      <c r="A36">
        <v>40</v>
      </c>
      <c r="B36">
        <v>36</v>
      </c>
      <c r="C36">
        <f t="shared" si="5"/>
        <v>-4</v>
      </c>
      <c r="D36">
        <f t="shared" si="3"/>
        <v>4</v>
      </c>
      <c r="E36">
        <f t="shared" si="4"/>
        <v>17</v>
      </c>
      <c r="F36">
        <f t="shared" si="6"/>
        <v>17</v>
      </c>
      <c r="G36" t="str">
        <f t="shared" si="7"/>
        <v/>
      </c>
    </row>
    <row r="37" spans="1:7" x14ac:dyDescent="0.2">
      <c r="A37">
        <v>35</v>
      </c>
      <c r="B37">
        <v>47</v>
      </c>
      <c r="C37">
        <f t="shared" si="5"/>
        <v>12</v>
      </c>
      <c r="D37">
        <f t="shared" si="3"/>
        <v>12</v>
      </c>
      <c r="E37">
        <f t="shared" si="4"/>
        <v>57.5</v>
      </c>
      <c r="F37" t="str">
        <f t="shared" si="6"/>
        <v/>
      </c>
      <c r="G37">
        <f t="shared" si="7"/>
        <v>57.5</v>
      </c>
    </row>
    <row r="38" spans="1:7" x14ac:dyDescent="0.2">
      <c r="A38">
        <v>29</v>
      </c>
      <c r="B38">
        <v>25</v>
      </c>
      <c r="C38">
        <f t="shared" si="5"/>
        <v>-4</v>
      </c>
      <c r="D38">
        <f t="shared" si="3"/>
        <v>4</v>
      </c>
      <c r="E38">
        <f t="shared" si="4"/>
        <v>17</v>
      </c>
      <c r="F38">
        <f t="shared" si="6"/>
        <v>17</v>
      </c>
      <c r="G38" t="str">
        <f t="shared" si="7"/>
        <v/>
      </c>
    </row>
    <row r="39" spans="1:7" x14ac:dyDescent="0.2">
      <c r="A39">
        <v>55</v>
      </c>
      <c r="B39">
        <v>50</v>
      </c>
      <c r="C39">
        <f t="shared" si="5"/>
        <v>-5</v>
      </c>
      <c r="D39">
        <f t="shared" si="3"/>
        <v>5</v>
      </c>
      <c r="E39">
        <f t="shared" si="4"/>
        <v>25</v>
      </c>
      <c r="F39">
        <f t="shared" si="6"/>
        <v>25</v>
      </c>
      <c r="G39" t="str">
        <f t="shared" si="7"/>
        <v/>
      </c>
    </row>
    <row r="40" spans="1:7" x14ac:dyDescent="0.2">
      <c r="A40">
        <v>49</v>
      </c>
      <c r="B40">
        <v>49</v>
      </c>
      <c r="C40">
        <f t="shared" si="5"/>
        <v>0</v>
      </c>
      <c r="D40" t="str">
        <f t="shared" si="3"/>
        <v/>
      </c>
      <c r="E40" t="str">
        <f t="shared" si="4"/>
        <v/>
      </c>
      <c r="F40" t="str">
        <f t="shared" si="6"/>
        <v/>
      </c>
      <c r="G40" t="str">
        <f t="shared" si="7"/>
        <v/>
      </c>
    </row>
    <row r="41" spans="1:7" x14ac:dyDescent="0.2">
      <c r="A41">
        <v>60</v>
      </c>
      <c r="B41">
        <v>40</v>
      </c>
      <c r="C41">
        <f t="shared" si="5"/>
        <v>-20</v>
      </c>
      <c r="D41">
        <f t="shared" si="3"/>
        <v>20</v>
      </c>
      <c r="E41">
        <f t="shared" si="4"/>
        <v>74.5</v>
      </c>
      <c r="F41">
        <f t="shared" si="6"/>
        <v>74.5</v>
      </c>
      <c r="G41" t="str">
        <f t="shared" si="7"/>
        <v/>
      </c>
    </row>
    <row r="42" spans="1:7" x14ac:dyDescent="0.2">
      <c r="A42">
        <v>48</v>
      </c>
      <c r="B42">
        <v>52</v>
      </c>
      <c r="C42">
        <f t="shared" si="5"/>
        <v>4</v>
      </c>
      <c r="D42">
        <f t="shared" si="3"/>
        <v>4</v>
      </c>
      <c r="E42">
        <f t="shared" si="4"/>
        <v>17</v>
      </c>
      <c r="F42" t="str">
        <f t="shared" si="6"/>
        <v/>
      </c>
      <c r="G42">
        <f t="shared" si="7"/>
        <v>17</v>
      </c>
    </row>
    <row r="43" spans="1:7" x14ac:dyDescent="0.2">
      <c r="A43">
        <v>58</v>
      </c>
      <c r="B43">
        <v>51</v>
      </c>
      <c r="C43">
        <f t="shared" si="5"/>
        <v>-7</v>
      </c>
      <c r="D43">
        <f t="shared" si="3"/>
        <v>7</v>
      </c>
      <c r="E43">
        <f t="shared" si="4"/>
        <v>38.5</v>
      </c>
      <c r="F43">
        <f t="shared" si="6"/>
        <v>38.5</v>
      </c>
      <c r="G43" t="str">
        <f t="shared" si="7"/>
        <v/>
      </c>
    </row>
    <row r="44" spans="1:7" x14ac:dyDescent="0.2">
      <c r="A44">
        <v>22</v>
      </c>
      <c r="B44">
        <v>23</v>
      </c>
      <c r="C44">
        <f t="shared" si="5"/>
        <v>1</v>
      </c>
      <c r="D44">
        <f t="shared" si="3"/>
        <v>1</v>
      </c>
      <c r="E44">
        <f t="shared" si="4"/>
        <v>3</v>
      </c>
      <c r="F44" t="str">
        <f t="shared" si="6"/>
        <v/>
      </c>
      <c r="G44">
        <f t="shared" si="7"/>
        <v>3</v>
      </c>
    </row>
    <row r="45" spans="1:7" x14ac:dyDescent="0.2">
      <c r="A45">
        <v>39</v>
      </c>
      <c r="B45">
        <v>37</v>
      </c>
      <c r="C45">
        <f t="shared" si="5"/>
        <v>-2</v>
      </c>
      <c r="D45">
        <f t="shared" si="3"/>
        <v>2</v>
      </c>
      <c r="E45">
        <f t="shared" si="4"/>
        <v>7.5</v>
      </c>
      <c r="F45">
        <f t="shared" si="6"/>
        <v>7.5</v>
      </c>
      <c r="G45" t="str">
        <f t="shared" si="7"/>
        <v/>
      </c>
    </row>
    <row r="46" spans="1:7" x14ac:dyDescent="0.2">
      <c r="A46">
        <v>37</v>
      </c>
      <c r="B46">
        <v>36</v>
      </c>
      <c r="C46">
        <f t="shared" si="5"/>
        <v>-1</v>
      </c>
      <c r="D46">
        <f t="shared" si="3"/>
        <v>1</v>
      </c>
      <c r="E46">
        <f t="shared" si="4"/>
        <v>3</v>
      </c>
      <c r="F46">
        <f t="shared" si="6"/>
        <v>3</v>
      </c>
      <c r="G46" t="str">
        <f t="shared" si="7"/>
        <v/>
      </c>
    </row>
    <row r="47" spans="1:7" x14ac:dyDescent="0.2">
      <c r="A47">
        <v>39</v>
      </c>
      <c r="B47">
        <v>50</v>
      </c>
      <c r="C47">
        <f t="shared" si="5"/>
        <v>11</v>
      </c>
      <c r="D47">
        <f t="shared" si="3"/>
        <v>11</v>
      </c>
      <c r="E47">
        <f t="shared" si="4"/>
        <v>55</v>
      </c>
      <c r="F47" t="str">
        <f t="shared" si="6"/>
        <v/>
      </c>
      <c r="G47">
        <f t="shared" si="7"/>
        <v>55</v>
      </c>
    </row>
    <row r="48" spans="1:7" x14ac:dyDescent="0.2">
      <c r="A48">
        <v>87</v>
      </c>
      <c r="B48">
        <v>68</v>
      </c>
      <c r="C48">
        <f t="shared" si="5"/>
        <v>-19</v>
      </c>
      <c r="D48">
        <f t="shared" si="3"/>
        <v>19</v>
      </c>
      <c r="E48">
        <f t="shared" si="4"/>
        <v>72.5</v>
      </c>
      <c r="F48">
        <f t="shared" si="6"/>
        <v>72.5</v>
      </c>
      <c r="G48" t="str">
        <f t="shared" si="7"/>
        <v/>
      </c>
    </row>
    <row r="49" spans="1:7" x14ac:dyDescent="0.2">
      <c r="A49">
        <v>37</v>
      </c>
      <c r="B49">
        <v>39</v>
      </c>
      <c r="C49">
        <f t="shared" si="5"/>
        <v>2</v>
      </c>
      <c r="D49">
        <f t="shared" si="3"/>
        <v>2</v>
      </c>
      <c r="E49">
        <f t="shared" si="4"/>
        <v>7.5</v>
      </c>
      <c r="F49" t="str">
        <f t="shared" si="6"/>
        <v/>
      </c>
      <c r="G49">
        <f t="shared" si="7"/>
        <v>7.5</v>
      </c>
    </row>
    <row r="50" spans="1:7" x14ac:dyDescent="0.2">
      <c r="A50">
        <v>38</v>
      </c>
      <c r="B50">
        <v>28</v>
      </c>
      <c r="C50">
        <f t="shared" si="5"/>
        <v>-10</v>
      </c>
      <c r="D50">
        <f t="shared" si="3"/>
        <v>10</v>
      </c>
      <c r="E50">
        <f t="shared" si="4"/>
        <v>51</v>
      </c>
      <c r="F50">
        <f t="shared" si="6"/>
        <v>51</v>
      </c>
      <c r="G50" t="str">
        <f t="shared" si="7"/>
        <v/>
      </c>
    </row>
    <row r="51" spans="1:7" x14ac:dyDescent="0.2">
      <c r="A51">
        <v>35</v>
      </c>
      <c r="B51">
        <v>44</v>
      </c>
      <c r="C51">
        <f t="shared" si="5"/>
        <v>9</v>
      </c>
      <c r="D51">
        <f t="shared" si="3"/>
        <v>9</v>
      </c>
      <c r="E51">
        <f t="shared" si="4"/>
        <v>45.5</v>
      </c>
      <c r="F51" t="str">
        <f t="shared" si="6"/>
        <v/>
      </c>
      <c r="G51">
        <f t="shared" si="7"/>
        <v>45.5</v>
      </c>
    </row>
    <row r="52" spans="1:7" x14ac:dyDescent="0.2">
      <c r="A52">
        <v>53</v>
      </c>
      <c r="B52">
        <v>40</v>
      </c>
      <c r="C52">
        <f t="shared" si="5"/>
        <v>-13</v>
      </c>
      <c r="D52">
        <f t="shared" si="3"/>
        <v>13</v>
      </c>
      <c r="E52">
        <f t="shared" si="4"/>
        <v>60.5</v>
      </c>
      <c r="F52">
        <f t="shared" si="6"/>
        <v>60.5</v>
      </c>
      <c r="G52" t="str">
        <f t="shared" si="7"/>
        <v/>
      </c>
    </row>
    <row r="53" spans="1:7" x14ac:dyDescent="0.2">
      <c r="A53">
        <v>50</v>
      </c>
      <c r="B53">
        <v>42</v>
      </c>
      <c r="C53">
        <f t="shared" si="5"/>
        <v>-8</v>
      </c>
      <c r="D53">
        <f t="shared" si="3"/>
        <v>8</v>
      </c>
      <c r="E53">
        <f t="shared" si="4"/>
        <v>43</v>
      </c>
      <c r="F53">
        <f t="shared" si="6"/>
        <v>43</v>
      </c>
      <c r="G53" t="str">
        <f t="shared" si="7"/>
        <v/>
      </c>
    </row>
    <row r="54" spans="1:7" x14ac:dyDescent="0.2">
      <c r="A54">
        <v>32</v>
      </c>
      <c r="B54">
        <v>37</v>
      </c>
      <c r="C54">
        <f t="shared" si="5"/>
        <v>5</v>
      </c>
      <c r="D54">
        <f t="shared" si="3"/>
        <v>5</v>
      </c>
      <c r="E54">
        <f t="shared" si="4"/>
        <v>25</v>
      </c>
      <c r="F54" t="str">
        <f t="shared" si="6"/>
        <v/>
      </c>
      <c r="G54">
        <f t="shared" si="7"/>
        <v>25</v>
      </c>
    </row>
    <row r="55" spans="1:7" x14ac:dyDescent="0.2">
      <c r="A55">
        <v>35</v>
      </c>
      <c r="B55">
        <v>30</v>
      </c>
      <c r="C55">
        <f t="shared" si="5"/>
        <v>-5</v>
      </c>
      <c r="D55">
        <f t="shared" si="3"/>
        <v>5</v>
      </c>
      <c r="E55">
        <f t="shared" si="4"/>
        <v>25</v>
      </c>
      <c r="F55">
        <f t="shared" si="6"/>
        <v>25</v>
      </c>
      <c r="G55" t="str">
        <f t="shared" si="7"/>
        <v/>
      </c>
    </row>
    <row r="56" spans="1:7" x14ac:dyDescent="0.2">
      <c r="A56">
        <v>47</v>
      </c>
      <c r="B56">
        <v>35</v>
      </c>
      <c r="C56">
        <f t="shared" si="5"/>
        <v>-12</v>
      </c>
      <c r="D56">
        <f t="shared" si="3"/>
        <v>12</v>
      </c>
      <c r="E56">
        <f t="shared" si="4"/>
        <v>57.5</v>
      </c>
      <c r="F56">
        <f t="shared" si="6"/>
        <v>57.5</v>
      </c>
      <c r="G56" t="str">
        <f t="shared" si="7"/>
        <v/>
      </c>
    </row>
    <row r="57" spans="1:7" x14ac:dyDescent="0.2">
      <c r="A57">
        <v>57</v>
      </c>
      <c r="B57">
        <v>34</v>
      </c>
      <c r="C57">
        <f t="shared" si="5"/>
        <v>-23</v>
      </c>
      <c r="D57">
        <f t="shared" si="3"/>
        <v>23</v>
      </c>
      <c r="E57">
        <f t="shared" si="4"/>
        <v>77</v>
      </c>
      <c r="F57">
        <f t="shared" si="6"/>
        <v>77</v>
      </c>
      <c r="G57" t="str">
        <f t="shared" si="7"/>
        <v/>
      </c>
    </row>
    <row r="58" spans="1:7" x14ac:dyDescent="0.2">
      <c r="A58">
        <v>57</v>
      </c>
      <c r="B58">
        <v>43</v>
      </c>
      <c r="C58">
        <f t="shared" si="5"/>
        <v>-14</v>
      </c>
      <c r="D58">
        <f t="shared" si="3"/>
        <v>14</v>
      </c>
      <c r="E58">
        <f t="shared" si="4"/>
        <v>63.5</v>
      </c>
      <c r="F58">
        <f t="shared" si="6"/>
        <v>63.5</v>
      </c>
      <c r="G58" t="str">
        <f t="shared" si="7"/>
        <v/>
      </c>
    </row>
    <row r="59" spans="1:7" x14ac:dyDescent="0.2">
      <c r="A59">
        <v>74</v>
      </c>
      <c r="B59">
        <v>56</v>
      </c>
      <c r="C59">
        <f t="shared" si="5"/>
        <v>-18</v>
      </c>
      <c r="D59">
        <f t="shared" si="3"/>
        <v>18</v>
      </c>
      <c r="E59">
        <f t="shared" si="4"/>
        <v>70.5</v>
      </c>
      <c r="F59">
        <f t="shared" si="6"/>
        <v>70.5</v>
      </c>
      <c r="G59" t="str">
        <f t="shared" si="7"/>
        <v/>
      </c>
    </row>
    <row r="60" spans="1:7" x14ac:dyDescent="0.2">
      <c r="A60">
        <v>45</v>
      </c>
      <c r="B60">
        <v>38</v>
      </c>
      <c r="C60">
        <f t="shared" si="5"/>
        <v>-7</v>
      </c>
      <c r="D60">
        <f t="shared" si="3"/>
        <v>7</v>
      </c>
      <c r="E60">
        <f t="shared" si="4"/>
        <v>38.5</v>
      </c>
      <c r="F60">
        <f t="shared" si="6"/>
        <v>38.5</v>
      </c>
      <c r="G60" t="str">
        <f t="shared" si="7"/>
        <v/>
      </c>
    </row>
    <row r="61" spans="1:7" x14ac:dyDescent="0.2">
      <c r="A61">
        <v>66</v>
      </c>
      <c r="B61">
        <v>61</v>
      </c>
      <c r="C61">
        <f t="shared" si="5"/>
        <v>-5</v>
      </c>
      <c r="D61">
        <f t="shared" si="3"/>
        <v>5</v>
      </c>
      <c r="E61">
        <f t="shared" si="4"/>
        <v>25</v>
      </c>
      <c r="F61">
        <f t="shared" si="6"/>
        <v>25</v>
      </c>
      <c r="G61" t="str">
        <f t="shared" si="7"/>
        <v/>
      </c>
    </row>
    <row r="62" spans="1:7" x14ac:dyDescent="0.2">
      <c r="A62">
        <v>40</v>
      </c>
      <c r="B62">
        <v>50</v>
      </c>
      <c r="C62">
        <f t="shared" si="5"/>
        <v>10</v>
      </c>
      <c r="D62">
        <f t="shared" si="3"/>
        <v>10</v>
      </c>
      <c r="E62">
        <f t="shared" si="4"/>
        <v>51</v>
      </c>
      <c r="F62" t="str">
        <f t="shared" si="6"/>
        <v/>
      </c>
      <c r="G62">
        <f t="shared" si="7"/>
        <v>51</v>
      </c>
    </row>
    <row r="63" spans="1:7" x14ac:dyDescent="0.2">
      <c r="A63">
        <v>78</v>
      </c>
      <c r="B63">
        <v>62</v>
      </c>
      <c r="C63">
        <f t="shared" si="5"/>
        <v>-16</v>
      </c>
      <c r="D63">
        <f t="shared" si="3"/>
        <v>16</v>
      </c>
      <c r="E63">
        <f t="shared" si="4"/>
        <v>67.5</v>
      </c>
      <c r="F63">
        <f t="shared" si="6"/>
        <v>67.5</v>
      </c>
      <c r="G63" t="str">
        <f t="shared" si="7"/>
        <v/>
      </c>
    </row>
    <row r="64" spans="1:7" x14ac:dyDescent="0.2">
      <c r="A64">
        <v>42</v>
      </c>
      <c r="B64">
        <v>47</v>
      </c>
      <c r="C64">
        <f t="shared" si="5"/>
        <v>5</v>
      </c>
      <c r="D64">
        <f t="shared" si="3"/>
        <v>5</v>
      </c>
      <c r="E64">
        <f t="shared" si="4"/>
        <v>25</v>
      </c>
      <c r="F64" t="str">
        <f t="shared" si="6"/>
        <v/>
      </c>
      <c r="G64">
        <f t="shared" si="7"/>
        <v>25</v>
      </c>
    </row>
    <row r="65" spans="1:7" x14ac:dyDescent="0.2">
      <c r="A65">
        <v>64</v>
      </c>
      <c r="B65">
        <v>58</v>
      </c>
      <c r="C65">
        <f t="shared" si="5"/>
        <v>-6</v>
      </c>
      <c r="D65">
        <f t="shared" si="3"/>
        <v>6</v>
      </c>
      <c r="E65">
        <f t="shared" si="4"/>
        <v>32</v>
      </c>
      <c r="F65">
        <f t="shared" si="6"/>
        <v>32</v>
      </c>
      <c r="G65" t="str">
        <f t="shared" si="7"/>
        <v/>
      </c>
    </row>
    <row r="66" spans="1:7" x14ac:dyDescent="0.2">
      <c r="A66">
        <v>57</v>
      </c>
      <c r="B66">
        <v>62</v>
      </c>
      <c r="C66">
        <f t="shared" ref="C66:C87" si="8">B66-A66</f>
        <v>5</v>
      </c>
      <c r="D66">
        <f t="shared" si="3"/>
        <v>5</v>
      </c>
      <c r="E66">
        <f t="shared" si="4"/>
        <v>25</v>
      </c>
      <c r="F66" t="str">
        <f t="shared" ref="F66:F87" si="9">IF(C66&lt;0,E66,"")</f>
        <v/>
      </c>
      <c r="G66">
        <f t="shared" ref="G66:G87" si="10">IF(C66&gt;0,E66,"")</f>
        <v>25</v>
      </c>
    </row>
    <row r="67" spans="1:7" x14ac:dyDescent="0.2">
      <c r="A67">
        <v>51</v>
      </c>
      <c r="B67">
        <v>52</v>
      </c>
      <c r="C67">
        <f t="shared" si="8"/>
        <v>1</v>
      </c>
      <c r="D67">
        <f t="shared" ref="D67:D87" si="11">IF(OR(C67=0,C67=""),"",ABS(C67))</f>
        <v>1</v>
      </c>
      <c r="E67">
        <f t="shared" ref="E67:E87" si="12">IF(D67&lt;&gt;"",_xlfn.RANK.AVG(D67,D:D,1),"")</f>
        <v>3</v>
      </c>
      <c r="F67" t="str">
        <f t="shared" si="9"/>
        <v/>
      </c>
      <c r="G67">
        <f t="shared" si="10"/>
        <v>3</v>
      </c>
    </row>
    <row r="68" spans="1:7" x14ac:dyDescent="0.2">
      <c r="A68">
        <v>44</v>
      </c>
      <c r="B68">
        <v>38</v>
      </c>
      <c r="C68">
        <f t="shared" si="8"/>
        <v>-6</v>
      </c>
      <c r="D68">
        <f t="shared" si="11"/>
        <v>6</v>
      </c>
      <c r="E68">
        <f t="shared" si="12"/>
        <v>32</v>
      </c>
      <c r="F68">
        <f t="shared" si="9"/>
        <v>32</v>
      </c>
      <c r="G68" t="str">
        <f t="shared" si="10"/>
        <v/>
      </c>
    </row>
    <row r="69" spans="1:7" x14ac:dyDescent="0.2">
      <c r="A69">
        <v>53</v>
      </c>
      <c r="B69">
        <v>39</v>
      </c>
      <c r="C69">
        <f t="shared" si="8"/>
        <v>-14</v>
      </c>
      <c r="D69">
        <f t="shared" si="11"/>
        <v>14</v>
      </c>
      <c r="E69">
        <f t="shared" si="12"/>
        <v>63.5</v>
      </c>
      <c r="F69">
        <f t="shared" si="9"/>
        <v>63.5</v>
      </c>
      <c r="G69" t="str">
        <f t="shared" si="10"/>
        <v/>
      </c>
    </row>
    <row r="70" spans="1:7" x14ac:dyDescent="0.2">
      <c r="A70">
        <v>59</v>
      </c>
      <c r="B70">
        <v>49</v>
      </c>
      <c r="C70">
        <f t="shared" si="8"/>
        <v>-10</v>
      </c>
      <c r="D70">
        <f t="shared" si="11"/>
        <v>10</v>
      </c>
      <c r="E70">
        <f t="shared" si="12"/>
        <v>51</v>
      </c>
      <c r="F70">
        <f t="shared" si="9"/>
        <v>51</v>
      </c>
      <c r="G70" t="str">
        <f t="shared" si="10"/>
        <v/>
      </c>
    </row>
    <row r="71" spans="1:7" x14ac:dyDescent="0.2">
      <c r="A71">
        <v>46</v>
      </c>
      <c r="B71">
        <v>48</v>
      </c>
      <c r="C71">
        <f t="shared" si="8"/>
        <v>2</v>
      </c>
      <c r="D71">
        <f t="shared" si="11"/>
        <v>2</v>
      </c>
      <c r="E71">
        <f t="shared" si="12"/>
        <v>7.5</v>
      </c>
      <c r="F71" t="str">
        <f t="shared" si="9"/>
        <v/>
      </c>
      <c r="G71">
        <f t="shared" si="10"/>
        <v>7.5</v>
      </c>
    </row>
    <row r="72" spans="1:7" x14ac:dyDescent="0.2">
      <c r="A72">
        <v>58</v>
      </c>
      <c r="B72">
        <v>52</v>
      </c>
      <c r="C72">
        <f t="shared" si="8"/>
        <v>-6</v>
      </c>
      <c r="D72">
        <f t="shared" si="11"/>
        <v>6</v>
      </c>
      <c r="E72">
        <f t="shared" si="12"/>
        <v>32</v>
      </c>
      <c r="F72">
        <f t="shared" si="9"/>
        <v>32</v>
      </c>
      <c r="G72" t="str">
        <f t="shared" si="10"/>
        <v/>
      </c>
    </row>
    <row r="73" spans="1:7" x14ac:dyDescent="0.2">
      <c r="A73">
        <v>72</v>
      </c>
      <c r="B73">
        <v>75</v>
      </c>
      <c r="C73">
        <f t="shared" si="8"/>
        <v>3</v>
      </c>
      <c r="D73">
        <f t="shared" si="11"/>
        <v>3</v>
      </c>
      <c r="E73">
        <f t="shared" si="12"/>
        <v>11.5</v>
      </c>
      <c r="F73" t="str">
        <f t="shared" si="9"/>
        <v/>
      </c>
      <c r="G73">
        <f t="shared" si="10"/>
        <v>11.5</v>
      </c>
    </row>
    <row r="74" spans="1:7" x14ac:dyDescent="0.2">
      <c r="A74">
        <v>62</v>
      </c>
      <c r="B74">
        <v>52</v>
      </c>
      <c r="C74">
        <f t="shared" si="8"/>
        <v>-10</v>
      </c>
      <c r="D74">
        <f t="shared" si="11"/>
        <v>10</v>
      </c>
      <c r="E74">
        <f t="shared" si="12"/>
        <v>51</v>
      </c>
      <c r="F74">
        <f t="shared" si="9"/>
        <v>51</v>
      </c>
      <c r="G74" t="str">
        <f t="shared" si="10"/>
        <v/>
      </c>
    </row>
    <row r="75" spans="1:7" x14ac:dyDescent="0.2">
      <c r="A75">
        <v>65</v>
      </c>
      <c r="B75">
        <v>55</v>
      </c>
      <c r="C75">
        <f t="shared" si="8"/>
        <v>-10</v>
      </c>
      <c r="D75">
        <f t="shared" si="11"/>
        <v>10</v>
      </c>
      <c r="E75">
        <f t="shared" si="12"/>
        <v>51</v>
      </c>
      <c r="F75">
        <f t="shared" si="9"/>
        <v>51</v>
      </c>
      <c r="G75" t="str">
        <f t="shared" si="10"/>
        <v/>
      </c>
    </row>
    <row r="76" spans="1:7" x14ac:dyDescent="0.2">
      <c r="A76">
        <v>77</v>
      </c>
      <c r="B76">
        <v>70</v>
      </c>
      <c r="C76">
        <f t="shared" si="8"/>
        <v>-7</v>
      </c>
      <c r="D76">
        <f t="shared" si="11"/>
        <v>7</v>
      </c>
      <c r="E76">
        <f t="shared" si="12"/>
        <v>38.5</v>
      </c>
      <c r="F76">
        <f t="shared" si="9"/>
        <v>38.5</v>
      </c>
      <c r="G76" t="str">
        <f t="shared" si="10"/>
        <v/>
      </c>
    </row>
    <row r="77" spans="1:7" x14ac:dyDescent="0.2">
      <c r="A77">
        <v>55</v>
      </c>
      <c r="B77">
        <v>41</v>
      </c>
      <c r="C77">
        <f t="shared" si="8"/>
        <v>-14</v>
      </c>
      <c r="D77">
        <f t="shared" si="11"/>
        <v>14</v>
      </c>
      <c r="E77">
        <f t="shared" si="12"/>
        <v>63.5</v>
      </c>
      <c r="F77">
        <f t="shared" si="9"/>
        <v>63.5</v>
      </c>
      <c r="G77" t="str">
        <f t="shared" si="10"/>
        <v/>
      </c>
    </row>
    <row r="78" spans="1:7" x14ac:dyDescent="0.2">
      <c r="A78">
        <v>44</v>
      </c>
      <c r="B78">
        <v>44</v>
      </c>
      <c r="C78">
        <f t="shared" si="8"/>
        <v>0</v>
      </c>
      <c r="D78" t="str">
        <f t="shared" si="11"/>
        <v/>
      </c>
      <c r="E78" t="str">
        <f t="shared" si="12"/>
        <v/>
      </c>
      <c r="F78" t="str">
        <f t="shared" si="9"/>
        <v/>
      </c>
      <c r="G78" t="str">
        <f t="shared" si="10"/>
        <v/>
      </c>
    </row>
    <row r="79" spans="1:7" x14ac:dyDescent="0.2">
      <c r="A79">
        <v>46</v>
      </c>
      <c r="B79">
        <v>41</v>
      </c>
      <c r="C79">
        <f t="shared" si="8"/>
        <v>-5</v>
      </c>
      <c r="D79">
        <f t="shared" si="11"/>
        <v>5</v>
      </c>
      <c r="E79">
        <f t="shared" si="12"/>
        <v>25</v>
      </c>
      <c r="F79">
        <f t="shared" si="9"/>
        <v>25</v>
      </c>
      <c r="G79" t="str">
        <f t="shared" si="10"/>
        <v/>
      </c>
    </row>
    <row r="80" spans="1:7" x14ac:dyDescent="0.2">
      <c r="A80">
        <v>77</v>
      </c>
      <c r="B80">
        <v>59</v>
      </c>
      <c r="C80">
        <f t="shared" si="8"/>
        <v>-18</v>
      </c>
      <c r="D80">
        <f t="shared" si="11"/>
        <v>18</v>
      </c>
      <c r="E80">
        <f t="shared" si="12"/>
        <v>70.5</v>
      </c>
      <c r="F80">
        <f t="shared" si="9"/>
        <v>70.5</v>
      </c>
      <c r="G80" t="str">
        <f t="shared" si="10"/>
        <v/>
      </c>
    </row>
    <row r="81" spans="1:7" x14ac:dyDescent="0.2">
      <c r="A81">
        <v>60</v>
      </c>
      <c r="B81">
        <v>35</v>
      </c>
      <c r="C81">
        <f t="shared" si="8"/>
        <v>-25</v>
      </c>
      <c r="D81">
        <f t="shared" si="11"/>
        <v>25</v>
      </c>
      <c r="E81">
        <f t="shared" si="12"/>
        <v>78.5</v>
      </c>
      <c r="F81">
        <f t="shared" si="9"/>
        <v>78.5</v>
      </c>
      <c r="G81" t="str">
        <f t="shared" si="10"/>
        <v/>
      </c>
    </row>
    <row r="82" spans="1:7" x14ac:dyDescent="0.2">
      <c r="A82">
        <v>80</v>
      </c>
      <c r="B82">
        <v>55</v>
      </c>
      <c r="C82">
        <f t="shared" si="8"/>
        <v>-25</v>
      </c>
      <c r="D82">
        <f t="shared" si="11"/>
        <v>25</v>
      </c>
      <c r="E82">
        <f t="shared" si="12"/>
        <v>78.5</v>
      </c>
      <c r="F82">
        <f t="shared" si="9"/>
        <v>78.5</v>
      </c>
      <c r="G82" t="str">
        <f t="shared" si="10"/>
        <v/>
      </c>
    </row>
    <row r="83" spans="1:7" x14ac:dyDescent="0.2">
      <c r="A83">
        <v>63</v>
      </c>
      <c r="B83">
        <v>66</v>
      </c>
      <c r="C83">
        <f t="shared" si="8"/>
        <v>3</v>
      </c>
      <c r="D83">
        <f t="shared" si="11"/>
        <v>3</v>
      </c>
      <c r="E83">
        <f t="shared" si="12"/>
        <v>11.5</v>
      </c>
      <c r="F83" t="str">
        <f t="shared" si="9"/>
        <v/>
      </c>
      <c r="G83">
        <f t="shared" si="10"/>
        <v>11.5</v>
      </c>
    </row>
    <row r="84" spans="1:7" x14ac:dyDescent="0.2">
      <c r="A84">
        <v>42</v>
      </c>
      <c r="B84">
        <v>32</v>
      </c>
      <c r="C84">
        <f t="shared" si="8"/>
        <v>-10</v>
      </c>
      <c r="D84">
        <f t="shared" si="11"/>
        <v>10</v>
      </c>
      <c r="E84">
        <f t="shared" si="12"/>
        <v>51</v>
      </c>
      <c r="F84">
        <f t="shared" si="9"/>
        <v>51</v>
      </c>
      <c r="G84" t="str">
        <f t="shared" si="10"/>
        <v/>
      </c>
    </row>
    <row r="85" spans="1:7" x14ac:dyDescent="0.2">
      <c r="A85">
        <v>52</v>
      </c>
      <c r="B85">
        <v>56</v>
      </c>
      <c r="C85">
        <f t="shared" si="8"/>
        <v>4</v>
      </c>
      <c r="D85">
        <f t="shared" si="11"/>
        <v>4</v>
      </c>
      <c r="E85">
        <f t="shared" si="12"/>
        <v>17</v>
      </c>
      <c r="F85" t="str">
        <f t="shared" si="9"/>
        <v/>
      </c>
      <c r="G85">
        <f t="shared" si="10"/>
        <v>17</v>
      </c>
    </row>
    <row r="86" spans="1:7" x14ac:dyDescent="0.2">
      <c r="A86">
        <v>39</v>
      </c>
      <c r="B86">
        <v>46</v>
      </c>
      <c r="C86">
        <f t="shared" si="8"/>
        <v>7</v>
      </c>
      <c r="D86">
        <f t="shared" si="11"/>
        <v>7</v>
      </c>
      <c r="E86">
        <f t="shared" si="12"/>
        <v>38.5</v>
      </c>
      <c r="F86" t="str">
        <f t="shared" si="9"/>
        <v/>
      </c>
      <c r="G86">
        <f t="shared" si="10"/>
        <v>38.5</v>
      </c>
    </row>
    <row r="87" spans="1:7" x14ac:dyDescent="0.2">
      <c r="A87">
        <v>63</v>
      </c>
      <c r="B87">
        <v>44</v>
      </c>
      <c r="C87">
        <f t="shared" si="8"/>
        <v>-19</v>
      </c>
      <c r="D87">
        <f t="shared" si="11"/>
        <v>19</v>
      </c>
      <c r="E87">
        <f t="shared" si="12"/>
        <v>72.5</v>
      </c>
      <c r="F87">
        <f t="shared" si="9"/>
        <v>72.5</v>
      </c>
      <c r="G87" t="str">
        <f t="shared" si="10"/>
        <v/>
      </c>
    </row>
  </sheetData>
  <sortState ref="A1:M87">
    <sortCondition descending="1" ref="M2"/>
  </sortState>
  <pageMargins left="0.75" right="0.75" top="1" bottom="1" header="0.5" footer="0.5"/>
  <pageSetup orientation="portrait" horizontalDpi="4294967292" verticalDpi="429496729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7"/>
  <sheetViews>
    <sheetView zoomScale="150" zoomScaleNormal="150" zoomScalePageLayoutView="150" workbookViewId="0"/>
  </sheetViews>
  <sheetFormatPr baseColWidth="10" defaultRowHeight="15" x14ac:dyDescent="0.2"/>
  <cols>
    <col min="1" max="1" width="18" customWidth="1"/>
    <col min="2" max="2" width="17.33203125" customWidth="1"/>
    <col min="3" max="3" width="16.5" customWidth="1"/>
    <col min="4" max="4" width="18.83203125" customWidth="1"/>
    <col min="6" max="6" width="16.33203125" customWidth="1"/>
    <col min="7" max="7" width="19.6640625" customWidth="1"/>
    <col min="8" max="8" width="11" customWidth="1"/>
  </cols>
  <sheetData>
    <row r="1" spans="1:8" x14ac:dyDescent="0.2">
      <c r="A1" t="s">
        <v>11</v>
      </c>
      <c r="B1" t="s">
        <v>12</v>
      </c>
      <c r="C1" t="s">
        <v>23</v>
      </c>
      <c r="D1" t="s">
        <v>176</v>
      </c>
      <c r="G1" t="s">
        <v>99</v>
      </c>
      <c r="H1" t="s">
        <v>167</v>
      </c>
    </row>
    <row r="2" spans="1:8" x14ac:dyDescent="0.2">
      <c r="A2">
        <v>41</v>
      </c>
      <c r="B2">
        <v>32</v>
      </c>
      <c r="C2">
        <f>B2-A2</f>
        <v>-9</v>
      </c>
      <c r="D2" t="str">
        <f>IF(C2&lt;0,"-",IF(C2=0,"Tie",IF(C2&gt;0,"+")))</f>
        <v>-</v>
      </c>
      <c r="F2" t="s">
        <v>11</v>
      </c>
      <c r="G2">
        <f>MEDIAN(A2:A87)</f>
        <v>53</v>
      </c>
      <c r="H2">
        <f>MAX(A2:A87)-MIN(A2:A87)</f>
        <v>65</v>
      </c>
    </row>
    <row r="3" spans="1:8" x14ac:dyDescent="0.2">
      <c r="A3">
        <v>36</v>
      </c>
      <c r="B3">
        <v>29</v>
      </c>
      <c r="C3">
        <f t="shared" ref="C3:C66" si="0">B3-A3</f>
        <v>-7</v>
      </c>
      <c r="D3" t="str">
        <f t="shared" ref="D3:D66" si="1">IF(C3&lt;0,"-",IF(C3=0,"Tie",IF(C3&gt;0,"+")))</f>
        <v>-</v>
      </c>
      <c r="F3" t="s">
        <v>12</v>
      </c>
      <c r="G3">
        <f>MEDIAN(B2:B87)</f>
        <v>47</v>
      </c>
      <c r="H3">
        <f>MAX(B2:B87)-MIN(B2:B87)</f>
        <v>52</v>
      </c>
    </row>
    <row r="4" spans="1:8" x14ac:dyDescent="0.2">
      <c r="A4">
        <v>78</v>
      </c>
      <c r="B4">
        <v>37</v>
      </c>
      <c r="C4">
        <f t="shared" si="0"/>
        <v>-41</v>
      </c>
      <c r="D4" t="str">
        <f t="shared" si="1"/>
        <v>-</v>
      </c>
    </row>
    <row r="5" spans="1:8" x14ac:dyDescent="0.2">
      <c r="A5">
        <v>70</v>
      </c>
      <c r="B5">
        <v>53</v>
      </c>
      <c r="C5">
        <f t="shared" si="0"/>
        <v>-17</v>
      </c>
      <c r="D5" t="str">
        <f t="shared" si="1"/>
        <v>-</v>
      </c>
      <c r="F5" t="s">
        <v>18</v>
      </c>
      <c r="G5">
        <f>COUNT(A2:A87)</f>
        <v>86</v>
      </c>
    </row>
    <row r="6" spans="1:8" x14ac:dyDescent="0.2">
      <c r="A6">
        <v>44</v>
      </c>
      <c r="B6">
        <v>45</v>
      </c>
      <c r="C6">
        <f t="shared" si="0"/>
        <v>1</v>
      </c>
      <c r="D6" t="str">
        <f t="shared" si="1"/>
        <v>+</v>
      </c>
      <c r="F6" t="s">
        <v>177</v>
      </c>
      <c r="G6">
        <f>COUNTIF(D2:D87,"-")</f>
        <v>60</v>
      </c>
    </row>
    <row r="7" spans="1:8" x14ac:dyDescent="0.2">
      <c r="A7">
        <v>73</v>
      </c>
      <c r="B7">
        <v>51</v>
      </c>
      <c r="C7">
        <f t="shared" si="0"/>
        <v>-22</v>
      </c>
      <c r="D7" t="str">
        <f t="shared" si="1"/>
        <v>-</v>
      </c>
      <c r="F7" t="s">
        <v>178</v>
      </c>
      <c r="G7">
        <f>COUNTIF(D2:D87,"+")</f>
        <v>23</v>
      </c>
    </row>
    <row r="8" spans="1:8" x14ac:dyDescent="0.2">
      <c r="A8">
        <v>38</v>
      </c>
      <c r="B8">
        <v>42</v>
      </c>
      <c r="C8">
        <f t="shared" si="0"/>
        <v>4</v>
      </c>
      <c r="D8" t="str">
        <f t="shared" si="1"/>
        <v>+</v>
      </c>
      <c r="F8" t="s">
        <v>179</v>
      </c>
      <c r="G8">
        <f>COUNTIF(D2:D87,"Tie")</f>
        <v>3</v>
      </c>
    </row>
    <row r="9" spans="1:8" x14ac:dyDescent="0.2">
      <c r="A9">
        <v>64</v>
      </c>
      <c r="B9">
        <v>52</v>
      </c>
      <c r="C9">
        <f t="shared" si="0"/>
        <v>-12</v>
      </c>
      <c r="D9" t="str">
        <f t="shared" si="1"/>
        <v>-</v>
      </c>
      <c r="F9" t="s">
        <v>180</v>
      </c>
      <c r="G9">
        <f>MIN(G6:G7)</f>
        <v>23</v>
      </c>
    </row>
    <row r="10" spans="1:8" x14ac:dyDescent="0.2">
      <c r="A10">
        <v>45</v>
      </c>
      <c r="B10">
        <v>38</v>
      </c>
      <c r="C10">
        <f t="shared" si="0"/>
        <v>-7</v>
      </c>
      <c r="D10" t="str">
        <f t="shared" si="1"/>
        <v>-</v>
      </c>
      <c r="F10" t="s">
        <v>44</v>
      </c>
      <c r="G10">
        <f>(G9+0.5-(G6+G7)/2)/(SQRT(G6+G7)/2)</f>
        <v>-3.9515133596288523</v>
      </c>
    </row>
    <row r="11" spans="1:8" ht="15" customHeight="1" x14ac:dyDescent="0.2">
      <c r="A11">
        <v>66</v>
      </c>
      <c r="B11">
        <v>59</v>
      </c>
      <c r="C11">
        <f t="shared" si="0"/>
        <v>-7</v>
      </c>
      <c r="D11" t="str">
        <f t="shared" si="1"/>
        <v>-</v>
      </c>
      <c r="F11" s="1" t="s">
        <v>22</v>
      </c>
      <c r="G11">
        <f>2*_xlfn.NORM.S.DIST(G10,TRUE)</f>
        <v>7.7658536030333382E-5</v>
      </c>
    </row>
    <row r="12" spans="1:8" x14ac:dyDescent="0.2">
      <c r="A12">
        <v>48</v>
      </c>
      <c r="B12">
        <v>41</v>
      </c>
      <c r="C12">
        <f t="shared" si="0"/>
        <v>-7</v>
      </c>
      <c r="D12" t="str">
        <f t="shared" si="1"/>
        <v>-</v>
      </c>
    </row>
    <row r="13" spans="1:8" ht="16" thickBot="1" x14ac:dyDescent="0.25">
      <c r="A13">
        <v>46</v>
      </c>
      <c r="B13">
        <v>41</v>
      </c>
      <c r="C13">
        <f t="shared" si="0"/>
        <v>-5</v>
      </c>
      <c r="D13" t="str">
        <f t="shared" si="1"/>
        <v>-</v>
      </c>
      <c r="F13" t="s">
        <v>181</v>
      </c>
    </row>
    <row r="14" spans="1:8" ht="17" thickTop="1" thickBot="1" x14ac:dyDescent="0.25">
      <c r="A14">
        <v>53</v>
      </c>
      <c r="B14">
        <v>47</v>
      </c>
      <c r="C14">
        <f t="shared" si="0"/>
        <v>-6</v>
      </c>
      <c r="D14" t="str">
        <f t="shared" si="1"/>
        <v>-</v>
      </c>
      <c r="F14" s="15"/>
      <c r="G14" s="15" t="s">
        <v>182</v>
      </c>
    </row>
    <row r="15" spans="1:8" ht="17" thickTop="1" thickBot="1" x14ac:dyDescent="0.25">
      <c r="A15">
        <v>61</v>
      </c>
      <c r="B15">
        <v>47</v>
      </c>
      <c r="C15">
        <f t="shared" si="0"/>
        <v>-14</v>
      </c>
      <c r="D15" t="str">
        <f t="shared" si="1"/>
        <v>-</v>
      </c>
      <c r="F15" s="15" t="s">
        <v>44</v>
      </c>
      <c r="G15" s="15">
        <f>G10</f>
        <v>-3.9515133596288523</v>
      </c>
    </row>
    <row r="16" spans="1:8" ht="17" thickTop="1" thickBot="1" x14ac:dyDescent="0.25">
      <c r="A16">
        <v>73</v>
      </c>
      <c r="B16">
        <v>57</v>
      </c>
      <c r="C16">
        <f t="shared" si="0"/>
        <v>-16</v>
      </c>
      <c r="D16" t="str">
        <f t="shared" si="1"/>
        <v>-</v>
      </c>
      <c r="F16" s="15" t="s">
        <v>183</v>
      </c>
      <c r="G16" s="15">
        <f>G11</f>
        <v>7.7658536030333382E-5</v>
      </c>
    </row>
    <row r="17" spans="1:4" ht="16" thickTop="1" x14ac:dyDescent="0.2">
      <c r="A17">
        <v>26</v>
      </c>
      <c r="B17">
        <v>28</v>
      </c>
      <c r="C17">
        <f t="shared" si="0"/>
        <v>2</v>
      </c>
      <c r="D17" t="str">
        <f t="shared" si="1"/>
        <v>+</v>
      </c>
    </row>
    <row r="18" spans="1:4" x14ac:dyDescent="0.2">
      <c r="A18">
        <v>76</v>
      </c>
      <c r="B18">
        <v>61</v>
      </c>
      <c r="C18">
        <f t="shared" si="0"/>
        <v>-15</v>
      </c>
      <c r="D18" t="str">
        <f t="shared" si="1"/>
        <v>-</v>
      </c>
    </row>
    <row r="19" spans="1:4" x14ac:dyDescent="0.2">
      <c r="A19">
        <v>33</v>
      </c>
      <c r="B19">
        <v>39</v>
      </c>
      <c r="C19">
        <f t="shared" si="0"/>
        <v>6</v>
      </c>
      <c r="D19" t="str">
        <f t="shared" si="1"/>
        <v>+</v>
      </c>
    </row>
    <row r="20" spans="1:4" x14ac:dyDescent="0.2">
      <c r="A20">
        <v>53</v>
      </c>
      <c r="B20">
        <v>40</v>
      </c>
      <c r="C20">
        <f t="shared" si="0"/>
        <v>-13</v>
      </c>
      <c r="D20" t="str">
        <f t="shared" si="1"/>
        <v>-</v>
      </c>
    </row>
    <row r="21" spans="1:4" x14ac:dyDescent="0.2">
      <c r="A21">
        <v>51</v>
      </c>
      <c r="B21">
        <v>60</v>
      </c>
      <c r="C21">
        <f t="shared" si="0"/>
        <v>9</v>
      </c>
      <c r="D21" t="str">
        <f t="shared" si="1"/>
        <v>+</v>
      </c>
    </row>
    <row r="22" spans="1:4" x14ac:dyDescent="0.2">
      <c r="A22">
        <v>75</v>
      </c>
      <c r="B22">
        <v>63</v>
      </c>
      <c r="C22">
        <f t="shared" si="0"/>
        <v>-12</v>
      </c>
      <c r="D22" t="str">
        <f t="shared" si="1"/>
        <v>-</v>
      </c>
    </row>
    <row r="23" spans="1:4" x14ac:dyDescent="0.2">
      <c r="A23">
        <v>76</v>
      </c>
      <c r="B23">
        <v>47</v>
      </c>
      <c r="C23">
        <f t="shared" si="0"/>
        <v>-29</v>
      </c>
      <c r="D23" t="str">
        <f t="shared" si="1"/>
        <v>-</v>
      </c>
    </row>
    <row r="24" spans="1:4" x14ac:dyDescent="0.2">
      <c r="A24">
        <v>72</v>
      </c>
      <c r="B24">
        <v>63</v>
      </c>
      <c r="C24">
        <f t="shared" si="0"/>
        <v>-9</v>
      </c>
      <c r="D24" t="str">
        <f t="shared" si="1"/>
        <v>-</v>
      </c>
    </row>
    <row r="25" spans="1:4" x14ac:dyDescent="0.2">
      <c r="A25">
        <v>40</v>
      </c>
      <c r="B25">
        <v>40</v>
      </c>
      <c r="C25">
        <f t="shared" si="0"/>
        <v>0</v>
      </c>
      <c r="D25" t="str">
        <f t="shared" si="1"/>
        <v>Tie</v>
      </c>
    </row>
    <row r="26" spans="1:4" x14ac:dyDescent="0.2">
      <c r="A26">
        <v>86</v>
      </c>
      <c r="B26">
        <v>48</v>
      </c>
      <c r="C26">
        <f t="shared" si="0"/>
        <v>-38</v>
      </c>
      <c r="D26" t="str">
        <f t="shared" si="1"/>
        <v>-</v>
      </c>
    </row>
    <row r="27" spans="1:4" x14ac:dyDescent="0.2">
      <c r="A27">
        <v>56</v>
      </c>
      <c r="B27">
        <v>46</v>
      </c>
      <c r="C27">
        <f t="shared" si="0"/>
        <v>-10</v>
      </c>
      <c r="D27" t="str">
        <f t="shared" si="1"/>
        <v>-</v>
      </c>
    </row>
    <row r="28" spans="1:4" x14ac:dyDescent="0.2">
      <c r="A28">
        <v>59</v>
      </c>
      <c r="B28">
        <v>39</v>
      </c>
      <c r="C28">
        <f t="shared" si="0"/>
        <v>-20</v>
      </c>
      <c r="D28" t="str">
        <f t="shared" si="1"/>
        <v>-</v>
      </c>
    </row>
    <row r="29" spans="1:4" x14ac:dyDescent="0.2">
      <c r="A29">
        <v>51</v>
      </c>
      <c r="B29">
        <v>47</v>
      </c>
      <c r="C29">
        <f t="shared" si="0"/>
        <v>-4</v>
      </c>
      <c r="D29" t="str">
        <f t="shared" si="1"/>
        <v>-</v>
      </c>
    </row>
    <row r="30" spans="1:4" x14ac:dyDescent="0.2">
      <c r="A30">
        <v>44</v>
      </c>
      <c r="B30">
        <v>39</v>
      </c>
      <c r="C30">
        <f t="shared" si="0"/>
        <v>-5</v>
      </c>
      <c r="D30" t="str">
        <f t="shared" si="1"/>
        <v>-</v>
      </c>
    </row>
    <row r="31" spans="1:4" x14ac:dyDescent="0.2">
      <c r="A31">
        <v>73</v>
      </c>
      <c r="B31">
        <v>70</v>
      </c>
      <c r="C31">
        <f t="shared" si="0"/>
        <v>-3</v>
      </c>
      <c r="D31" t="str">
        <f t="shared" si="1"/>
        <v>-</v>
      </c>
    </row>
    <row r="32" spans="1:4" x14ac:dyDescent="0.2">
      <c r="A32">
        <v>36</v>
      </c>
      <c r="B32">
        <v>40</v>
      </c>
      <c r="C32">
        <f t="shared" si="0"/>
        <v>4</v>
      </c>
      <c r="D32" t="str">
        <f t="shared" si="1"/>
        <v>+</v>
      </c>
    </row>
    <row r="33" spans="1:4" x14ac:dyDescent="0.2">
      <c r="A33">
        <v>85</v>
      </c>
      <c r="B33">
        <v>59</v>
      </c>
      <c r="C33">
        <f t="shared" si="0"/>
        <v>-26</v>
      </c>
      <c r="D33" t="str">
        <f t="shared" si="1"/>
        <v>-</v>
      </c>
    </row>
    <row r="34" spans="1:4" x14ac:dyDescent="0.2">
      <c r="A34">
        <v>55</v>
      </c>
      <c r="B34">
        <v>58</v>
      </c>
      <c r="C34">
        <f t="shared" si="0"/>
        <v>3</v>
      </c>
      <c r="D34" t="str">
        <f t="shared" si="1"/>
        <v>+</v>
      </c>
    </row>
    <row r="35" spans="1:4" x14ac:dyDescent="0.2">
      <c r="A35">
        <v>52</v>
      </c>
      <c r="B35">
        <v>51</v>
      </c>
      <c r="C35">
        <f t="shared" si="0"/>
        <v>-1</v>
      </c>
      <c r="D35" t="str">
        <f t="shared" si="1"/>
        <v>-</v>
      </c>
    </row>
    <row r="36" spans="1:4" x14ac:dyDescent="0.2">
      <c r="A36">
        <v>40</v>
      </c>
      <c r="B36">
        <v>36</v>
      </c>
      <c r="C36">
        <f t="shared" si="0"/>
        <v>-4</v>
      </c>
      <c r="D36" t="str">
        <f t="shared" si="1"/>
        <v>-</v>
      </c>
    </row>
    <row r="37" spans="1:4" x14ac:dyDescent="0.2">
      <c r="A37">
        <v>35</v>
      </c>
      <c r="B37">
        <v>47</v>
      </c>
      <c r="C37">
        <f t="shared" si="0"/>
        <v>12</v>
      </c>
      <c r="D37" t="str">
        <f t="shared" si="1"/>
        <v>+</v>
      </c>
    </row>
    <row r="38" spans="1:4" x14ac:dyDescent="0.2">
      <c r="A38">
        <v>29</v>
      </c>
      <c r="B38">
        <v>25</v>
      </c>
      <c r="C38">
        <f t="shared" si="0"/>
        <v>-4</v>
      </c>
      <c r="D38" t="str">
        <f t="shared" si="1"/>
        <v>-</v>
      </c>
    </row>
    <row r="39" spans="1:4" x14ac:dyDescent="0.2">
      <c r="A39">
        <v>55</v>
      </c>
      <c r="B39">
        <v>50</v>
      </c>
      <c r="C39">
        <f t="shared" si="0"/>
        <v>-5</v>
      </c>
      <c r="D39" t="str">
        <f t="shared" si="1"/>
        <v>-</v>
      </c>
    </row>
    <row r="40" spans="1:4" x14ac:dyDescent="0.2">
      <c r="A40">
        <v>49</v>
      </c>
      <c r="B40">
        <v>49</v>
      </c>
      <c r="C40">
        <f t="shared" si="0"/>
        <v>0</v>
      </c>
      <c r="D40" t="str">
        <f t="shared" si="1"/>
        <v>Tie</v>
      </c>
    </row>
    <row r="41" spans="1:4" x14ac:dyDescent="0.2">
      <c r="A41">
        <v>60</v>
      </c>
      <c r="B41">
        <v>40</v>
      </c>
      <c r="C41">
        <f t="shared" si="0"/>
        <v>-20</v>
      </c>
      <c r="D41" t="str">
        <f t="shared" si="1"/>
        <v>-</v>
      </c>
    </row>
    <row r="42" spans="1:4" x14ac:dyDescent="0.2">
      <c r="A42">
        <v>48</v>
      </c>
      <c r="B42">
        <v>52</v>
      </c>
      <c r="C42">
        <f t="shared" si="0"/>
        <v>4</v>
      </c>
      <c r="D42" t="str">
        <f t="shared" si="1"/>
        <v>+</v>
      </c>
    </row>
    <row r="43" spans="1:4" x14ac:dyDescent="0.2">
      <c r="A43">
        <v>58</v>
      </c>
      <c r="B43">
        <v>51</v>
      </c>
      <c r="C43">
        <f t="shared" si="0"/>
        <v>-7</v>
      </c>
      <c r="D43" t="str">
        <f t="shared" si="1"/>
        <v>-</v>
      </c>
    </row>
    <row r="44" spans="1:4" x14ac:dyDescent="0.2">
      <c r="A44">
        <v>22</v>
      </c>
      <c r="B44">
        <v>23</v>
      </c>
      <c r="C44">
        <f t="shared" si="0"/>
        <v>1</v>
      </c>
      <c r="D44" t="str">
        <f t="shared" si="1"/>
        <v>+</v>
      </c>
    </row>
    <row r="45" spans="1:4" x14ac:dyDescent="0.2">
      <c r="A45">
        <v>39</v>
      </c>
      <c r="B45">
        <v>37</v>
      </c>
      <c r="C45">
        <f t="shared" si="0"/>
        <v>-2</v>
      </c>
      <c r="D45" t="str">
        <f t="shared" si="1"/>
        <v>-</v>
      </c>
    </row>
    <row r="46" spans="1:4" x14ac:dyDescent="0.2">
      <c r="A46">
        <v>37</v>
      </c>
      <c r="B46">
        <v>36</v>
      </c>
      <c r="C46">
        <f t="shared" si="0"/>
        <v>-1</v>
      </c>
      <c r="D46" t="str">
        <f t="shared" si="1"/>
        <v>-</v>
      </c>
    </row>
    <row r="47" spans="1:4" x14ac:dyDescent="0.2">
      <c r="A47">
        <v>39</v>
      </c>
      <c r="B47">
        <v>50</v>
      </c>
      <c r="C47">
        <f t="shared" si="0"/>
        <v>11</v>
      </c>
      <c r="D47" t="str">
        <f t="shared" si="1"/>
        <v>+</v>
      </c>
    </row>
    <row r="48" spans="1:4" x14ac:dyDescent="0.2">
      <c r="A48">
        <v>87</v>
      </c>
      <c r="B48">
        <v>68</v>
      </c>
      <c r="C48">
        <f t="shared" si="0"/>
        <v>-19</v>
      </c>
      <c r="D48" t="str">
        <f t="shared" si="1"/>
        <v>-</v>
      </c>
    </row>
    <row r="49" spans="1:4" x14ac:dyDescent="0.2">
      <c r="A49">
        <v>37</v>
      </c>
      <c r="B49">
        <v>39</v>
      </c>
      <c r="C49">
        <f t="shared" si="0"/>
        <v>2</v>
      </c>
      <c r="D49" t="str">
        <f t="shared" si="1"/>
        <v>+</v>
      </c>
    </row>
    <row r="50" spans="1:4" x14ac:dyDescent="0.2">
      <c r="A50">
        <v>38</v>
      </c>
      <c r="B50">
        <v>28</v>
      </c>
      <c r="C50">
        <f t="shared" si="0"/>
        <v>-10</v>
      </c>
      <c r="D50" t="str">
        <f t="shared" si="1"/>
        <v>-</v>
      </c>
    </row>
    <row r="51" spans="1:4" x14ac:dyDescent="0.2">
      <c r="A51">
        <v>35</v>
      </c>
      <c r="B51">
        <v>44</v>
      </c>
      <c r="C51">
        <f t="shared" si="0"/>
        <v>9</v>
      </c>
      <c r="D51" t="str">
        <f t="shared" si="1"/>
        <v>+</v>
      </c>
    </row>
    <row r="52" spans="1:4" x14ac:dyDescent="0.2">
      <c r="A52">
        <v>53</v>
      </c>
      <c r="B52">
        <v>40</v>
      </c>
      <c r="C52">
        <f t="shared" si="0"/>
        <v>-13</v>
      </c>
      <c r="D52" t="str">
        <f t="shared" si="1"/>
        <v>-</v>
      </c>
    </row>
    <row r="53" spans="1:4" x14ac:dyDescent="0.2">
      <c r="A53">
        <v>50</v>
      </c>
      <c r="B53">
        <v>42</v>
      </c>
      <c r="C53">
        <f t="shared" si="0"/>
        <v>-8</v>
      </c>
      <c r="D53" t="str">
        <f t="shared" si="1"/>
        <v>-</v>
      </c>
    </row>
    <row r="54" spans="1:4" x14ac:dyDescent="0.2">
      <c r="A54">
        <v>32</v>
      </c>
      <c r="B54">
        <v>37</v>
      </c>
      <c r="C54">
        <f t="shared" si="0"/>
        <v>5</v>
      </c>
      <c r="D54" t="str">
        <f t="shared" si="1"/>
        <v>+</v>
      </c>
    </row>
    <row r="55" spans="1:4" x14ac:dyDescent="0.2">
      <c r="A55">
        <v>35</v>
      </c>
      <c r="B55">
        <v>30</v>
      </c>
      <c r="C55">
        <f t="shared" si="0"/>
        <v>-5</v>
      </c>
      <c r="D55" t="str">
        <f t="shared" si="1"/>
        <v>-</v>
      </c>
    </row>
    <row r="56" spans="1:4" x14ac:dyDescent="0.2">
      <c r="A56">
        <v>47</v>
      </c>
      <c r="B56">
        <v>35</v>
      </c>
      <c r="C56">
        <f t="shared" si="0"/>
        <v>-12</v>
      </c>
      <c r="D56" t="str">
        <f t="shared" si="1"/>
        <v>-</v>
      </c>
    </row>
    <row r="57" spans="1:4" x14ac:dyDescent="0.2">
      <c r="A57">
        <v>57</v>
      </c>
      <c r="B57">
        <v>34</v>
      </c>
      <c r="C57">
        <f t="shared" si="0"/>
        <v>-23</v>
      </c>
      <c r="D57" t="str">
        <f t="shared" si="1"/>
        <v>-</v>
      </c>
    </row>
    <row r="58" spans="1:4" x14ac:dyDescent="0.2">
      <c r="A58">
        <v>57</v>
      </c>
      <c r="B58">
        <v>43</v>
      </c>
      <c r="C58">
        <f t="shared" si="0"/>
        <v>-14</v>
      </c>
      <c r="D58" t="str">
        <f t="shared" si="1"/>
        <v>-</v>
      </c>
    </row>
    <row r="59" spans="1:4" x14ac:dyDescent="0.2">
      <c r="A59">
        <v>74</v>
      </c>
      <c r="B59">
        <v>56</v>
      </c>
      <c r="C59">
        <f t="shared" si="0"/>
        <v>-18</v>
      </c>
      <c r="D59" t="str">
        <f t="shared" si="1"/>
        <v>-</v>
      </c>
    </row>
    <row r="60" spans="1:4" x14ac:dyDescent="0.2">
      <c r="A60">
        <v>45</v>
      </c>
      <c r="B60">
        <v>38</v>
      </c>
      <c r="C60">
        <f t="shared" si="0"/>
        <v>-7</v>
      </c>
      <c r="D60" t="str">
        <f t="shared" si="1"/>
        <v>-</v>
      </c>
    </row>
    <row r="61" spans="1:4" x14ac:dyDescent="0.2">
      <c r="A61">
        <v>66</v>
      </c>
      <c r="B61">
        <v>61</v>
      </c>
      <c r="C61">
        <f t="shared" si="0"/>
        <v>-5</v>
      </c>
      <c r="D61" t="str">
        <f t="shared" si="1"/>
        <v>-</v>
      </c>
    </row>
    <row r="62" spans="1:4" x14ac:dyDescent="0.2">
      <c r="A62">
        <v>40</v>
      </c>
      <c r="B62">
        <v>50</v>
      </c>
      <c r="C62">
        <f t="shared" si="0"/>
        <v>10</v>
      </c>
      <c r="D62" t="str">
        <f t="shared" si="1"/>
        <v>+</v>
      </c>
    </row>
    <row r="63" spans="1:4" x14ac:dyDescent="0.2">
      <c r="A63">
        <v>78</v>
      </c>
      <c r="B63">
        <v>62</v>
      </c>
      <c r="C63">
        <f t="shared" si="0"/>
        <v>-16</v>
      </c>
      <c r="D63" t="str">
        <f t="shared" si="1"/>
        <v>-</v>
      </c>
    </row>
    <row r="64" spans="1:4" x14ac:dyDescent="0.2">
      <c r="A64">
        <v>42</v>
      </c>
      <c r="B64">
        <v>47</v>
      </c>
      <c r="C64">
        <f t="shared" si="0"/>
        <v>5</v>
      </c>
      <c r="D64" t="str">
        <f t="shared" si="1"/>
        <v>+</v>
      </c>
    </row>
    <row r="65" spans="1:4" x14ac:dyDescent="0.2">
      <c r="A65">
        <v>64</v>
      </c>
      <c r="B65">
        <v>58</v>
      </c>
      <c r="C65">
        <f t="shared" si="0"/>
        <v>-6</v>
      </c>
      <c r="D65" t="str">
        <f t="shared" si="1"/>
        <v>-</v>
      </c>
    </row>
    <row r="66" spans="1:4" x14ac:dyDescent="0.2">
      <c r="A66">
        <v>57</v>
      </c>
      <c r="B66">
        <v>62</v>
      </c>
      <c r="C66">
        <f t="shared" si="0"/>
        <v>5</v>
      </c>
      <c r="D66" t="str">
        <f t="shared" si="1"/>
        <v>+</v>
      </c>
    </row>
    <row r="67" spans="1:4" x14ac:dyDescent="0.2">
      <c r="A67">
        <v>51</v>
      </c>
      <c r="B67">
        <v>52</v>
      </c>
      <c r="C67">
        <f t="shared" ref="C67:C87" si="2">B67-A67</f>
        <v>1</v>
      </c>
      <c r="D67" t="str">
        <f t="shared" ref="D67:D87" si="3">IF(C67&lt;0,"-",IF(C67=0,"Tie",IF(C67&gt;0,"+")))</f>
        <v>+</v>
      </c>
    </row>
    <row r="68" spans="1:4" x14ac:dyDescent="0.2">
      <c r="A68">
        <v>44</v>
      </c>
      <c r="B68">
        <v>38</v>
      </c>
      <c r="C68">
        <f t="shared" si="2"/>
        <v>-6</v>
      </c>
      <c r="D68" t="str">
        <f t="shared" si="3"/>
        <v>-</v>
      </c>
    </row>
    <row r="69" spans="1:4" x14ac:dyDescent="0.2">
      <c r="A69">
        <v>53</v>
      </c>
      <c r="B69">
        <v>39</v>
      </c>
      <c r="C69">
        <f t="shared" si="2"/>
        <v>-14</v>
      </c>
      <c r="D69" t="str">
        <f t="shared" si="3"/>
        <v>-</v>
      </c>
    </row>
    <row r="70" spans="1:4" x14ac:dyDescent="0.2">
      <c r="A70">
        <v>59</v>
      </c>
      <c r="B70">
        <v>49</v>
      </c>
      <c r="C70">
        <f t="shared" si="2"/>
        <v>-10</v>
      </c>
      <c r="D70" t="str">
        <f t="shared" si="3"/>
        <v>-</v>
      </c>
    </row>
    <row r="71" spans="1:4" x14ac:dyDescent="0.2">
      <c r="A71">
        <v>46</v>
      </c>
      <c r="B71">
        <v>48</v>
      </c>
      <c r="C71">
        <f t="shared" si="2"/>
        <v>2</v>
      </c>
      <c r="D71" t="str">
        <f t="shared" si="3"/>
        <v>+</v>
      </c>
    </row>
    <row r="72" spans="1:4" x14ac:dyDescent="0.2">
      <c r="A72">
        <v>58</v>
      </c>
      <c r="B72">
        <v>52</v>
      </c>
      <c r="C72">
        <f t="shared" si="2"/>
        <v>-6</v>
      </c>
      <c r="D72" t="str">
        <f t="shared" si="3"/>
        <v>-</v>
      </c>
    </row>
    <row r="73" spans="1:4" x14ac:dyDescent="0.2">
      <c r="A73">
        <v>72</v>
      </c>
      <c r="B73">
        <v>75</v>
      </c>
      <c r="C73">
        <f t="shared" si="2"/>
        <v>3</v>
      </c>
      <c r="D73" t="str">
        <f t="shared" si="3"/>
        <v>+</v>
      </c>
    </row>
    <row r="74" spans="1:4" x14ac:dyDescent="0.2">
      <c r="A74">
        <v>62</v>
      </c>
      <c r="B74">
        <v>52</v>
      </c>
      <c r="C74">
        <f t="shared" si="2"/>
        <v>-10</v>
      </c>
      <c r="D74" t="str">
        <f t="shared" si="3"/>
        <v>-</v>
      </c>
    </row>
    <row r="75" spans="1:4" x14ac:dyDescent="0.2">
      <c r="A75">
        <v>65</v>
      </c>
      <c r="B75">
        <v>55</v>
      </c>
      <c r="C75">
        <f t="shared" si="2"/>
        <v>-10</v>
      </c>
      <c r="D75" t="str">
        <f t="shared" si="3"/>
        <v>-</v>
      </c>
    </row>
    <row r="76" spans="1:4" x14ac:dyDescent="0.2">
      <c r="A76">
        <v>77</v>
      </c>
      <c r="B76">
        <v>70</v>
      </c>
      <c r="C76">
        <f t="shared" si="2"/>
        <v>-7</v>
      </c>
      <c r="D76" t="str">
        <f t="shared" si="3"/>
        <v>-</v>
      </c>
    </row>
    <row r="77" spans="1:4" x14ac:dyDescent="0.2">
      <c r="A77">
        <v>55</v>
      </c>
      <c r="B77">
        <v>41</v>
      </c>
      <c r="C77">
        <f t="shared" si="2"/>
        <v>-14</v>
      </c>
      <c r="D77" t="str">
        <f t="shared" si="3"/>
        <v>-</v>
      </c>
    </row>
    <row r="78" spans="1:4" x14ac:dyDescent="0.2">
      <c r="A78">
        <v>44</v>
      </c>
      <c r="B78">
        <v>44</v>
      </c>
      <c r="C78">
        <f t="shared" si="2"/>
        <v>0</v>
      </c>
      <c r="D78" t="str">
        <f t="shared" si="3"/>
        <v>Tie</v>
      </c>
    </row>
    <row r="79" spans="1:4" x14ac:dyDescent="0.2">
      <c r="A79">
        <v>46</v>
      </c>
      <c r="B79">
        <v>41</v>
      </c>
      <c r="C79">
        <f t="shared" si="2"/>
        <v>-5</v>
      </c>
      <c r="D79" t="str">
        <f t="shared" si="3"/>
        <v>-</v>
      </c>
    </row>
    <row r="80" spans="1:4" x14ac:dyDescent="0.2">
      <c r="A80">
        <v>77</v>
      </c>
      <c r="B80">
        <v>59</v>
      </c>
      <c r="C80">
        <f t="shared" si="2"/>
        <v>-18</v>
      </c>
      <c r="D80" t="str">
        <f t="shared" si="3"/>
        <v>-</v>
      </c>
    </row>
    <row r="81" spans="1:4" x14ac:dyDescent="0.2">
      <c r="A81">
        <v>60</v>
      </c>
      <c r="B81">
        <v>35</v>
      </c>
      <c r="C81">
        <f t="shared" si="2"/>
        <v>-25</v>
      </c>
      <c r="D81" t="str">
        <f t="shared" si="3"/>
        <v>-</v>
      </c>
    </row>
    <row r="82" spans="1:4" x14ac:dyDescent="0.2">
      <c r="A82">
        <v>80</v>
      </c>
      <c r="B82">
        <v>55</v>
      </c>
      <c r="C82">
        <f t="shared" si="2"/>
        <v>-25</v>
      </c>
      <c r="D82" t="str">
        <f t="shared" si="3"/>
        <v>-</v>
      </c>
    </row>
    <row r="83" spans="1:4" x14ac:dyDescent="0.2">
      <c r="A83">
        <v>63</v>
      </c>
      <c r="B83">
        <v>66</v>
      </c>
      <c r="C83">
        <f t="shared" si="2"/>
        <v>3</v>
      </c>
      <c r="D83" t="str">
        <f t="shared" si="3"/>
        <v>+</v>
      </c>
    </row>
    <row r="84" spans="1:4" x14ac:dyDescent="0.2">
      <c r="A84">
        <v>42</v>
      </c>
      <c r="B84">
        <v>32</v>
      </c>
      <c r="C84">
        <f t="shared" si="2"/>
        <v>-10</v>
      </c>
      <c r="D84" t="str">
        <f t="shared" si="3"/>
        <v>-</v>
      </c>
    </row>
    <row r="85" spans="1:4" x14ac:dyDescent="0.2">
      <c r="A85">
        <v>52</v>
      </c>
      <c r="B85">
        <v>56</v>
      </c>
      <c r="C85">
        <f t="shared" si="2"/>
        <v>4</v>
      </c>
      <c r="D85" t="str">
        <f t="shared" si="3"/>
        <v>+</v>
      </c>
    </row>
    <row r="86" spans="1:4" x14ac:dyDescent="0.2">
      <c r="A86">
        <v>39</v>
      </c>
      <c r="B86">
        <v>46</v>
      </c>
      <c r="C86">
        <f t="shared" si="2"/>
        <v>7</v>
      </c>
      <c r="D86" t="str">
        <f t="shared" si="3"/>
        <v>+</v>
      </c>
    </row>
    <row r="87" spans="1:4" x14ac:dyDescent="0.2">
      <c r="A87">
        <v>63</v>
      </c>
      <c r="B87">
        <v>44</v>
      </c>
      <c r="C87">
        <f t="shared" si="2"/>
        <v>-19</v>
      </c>
      <c r="D87" t="str">
        <f t="shared" si="3"/>
        <v>-</v>
      </c>
    </row>
  </sheetData>
  <pageMargins left="0.75" right="0.75" top="1" bottom="1" header="0.5" footer="0.5"/>
  <pageSetup orientation="portrait" horizontalDpi="4294967292" verticalDpi="429496729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7"/>
  <sheetViews>
    <sheetView zoomScale="200" zoomScaleNormal="200" zoomScalePageLayoutView="200" workbookViewId="0"/>
  </sheetViews>
  <sheetFormatPr baseColWidth="10" defaultRowHeight="15" x14ac:dyDescent="0.2"/>
  <cols>
    <col min="3" max="3" width="30.33203125" customWidth="1"/>
    <col min="4" max="4" width="10.1640625" customWidth="1"/>
    <col min="6" max="6" width="40" customWidth="1"/>
    <col min="7" max="7" width="16.1640625" customWidth="1"/>
  </cols>
  <sheetData>
    <row r="1" spans="1:7" ht="19" customHeight="1" x14ac:dyDescent="0.2">
      <c r="A1" t="s">
        <v>12</v>
      </c>
      <c r="C1" s="19" t="s">
        <v>209</v>
      </c>
      <c r="F1" t="s">
        <v>207</v>
      </c>
    </row>
    <row r="2" spans="1:7" x14ac:dyDescent="0.2">
      <c r="A2">
        <v>32</v>
      </c>
      <c r="C2" t="s">
        <v>18</v>
      </c>
      <c r="D2">
        <f>COUNT(A2:A87)</f>
        <v>86</v>
      </c>
      <c r="F2" t="s">
        <v>18</v>
      </c>
      <c r="G2">
        <f>COUNT(A2:A87)</f>
        <v>86</v>
      </c>
    </row>
    <row r="3" spans="1:7" ht="17" customHeight="1" x14ac:dyDescent="0.2">
      <c r="A3">
        <v>29</v>
      </c>
      <c r="C3" s="1" t="s">
        <v>201</v>
      </c>
      <c r="D3">
        <f>AVERAGE(A2:A87)</f>
        <v>46.837209302325583</v>
      </c>
      <c r="F3" s="1" t="s">
        <v>201</v>
      </c>
      <c r="G3">
        <f>AVERAGE(A2:A87)</f>
        <v>46.837209302325583</v>
      </c>
    </row>
    <row r="4" spans="1:7" ht="17" customHeight="1" x14ac:dyDescent="0.2">
      <c r="A4">
        <v>37</v>
      </c>
      <c r="C4" s="1" t="s">
        <v>208</v>
      </c>
      <c r="D4">
        <v>11.05</v>
      </c>
      <c r="F4" s="1" t="s">
        <v>208</v>
      </c>
      <c r="G4">
        <v>11.05</v>
      </c>
    </row>
    <row r="5" spans="1:7" ht="15" customHeight="1" x14ac:dyDescent="0.2">
      <c r="A5">
        <v>53</v>
      </c>
      <c r="C5" s="1" t="s">
        <v>204</v>
      </c>
      <c r="D5">
        <f>D4/SQRT(D2)</f>
        <v>1.1915521438979946</v>
      </c>
      <c r="F5" t="s">
        <v>205</v>
      </c>
      <c r="G5">
        <f>_xlfn.CONFIDENCE.NORM(0.05,G4,G2)</f>
        <v>2.3353992877415566</v>
      </c>
    </row>
    <row r="6" spans="1:7" x14ac:dyDescent="0.2">
      <c r="A6">
        <v>45</v>
      </c>
      <c r="C6" t="s">
        <v>203</v>
      </c>
      <c r="D6">
        <v>1.96</v>
      </c>
      <c r="F6" t="s">
        <v>189</v>
      </c>
      <c r="G6">
        <f>G3-G5</f>
        <v>44.501810014584024</v>
      </c>
    </row>
    <row r="7" spans="1:7" x14ac:dyDescent="0.2">
      <c r="A7">
        <v>51</v>
      </c>
      <c r="C7" s="1" t="s">
        <v>205</v>
      </c>
      <c r="D7">
        <f>D6*D5</f>
        <v>2.3354422020400691</v>
      </c>
      <c r="F7" t="s">
        <v>190</v>
      </c>
      <c r="G7">
        <f>G3+G5</f>
        <v>49.172608590067142</v>
      </c>
    </row>
    <row r="8" spans="1:7" x14ac:dyDescent="0.2">
      <c r="A8">
        <v>42</v>
      </c>
      <c r="C8" t="s">
        <v>189</v>
      </c>
      <c r="D8">
        <f>D3-D7</f>
        <v>44.501767100285512</v>
      </c>
    </row>
    <row r="9" spans="1:7" x14ac:dyDescent="0.2">
      <c r="A9">
        <v>52</v>
      </c>
      <c r="C9" t="s">
        <v>190</v>
      </c>
      <c r="D9">
        <f>D3+D7</f>
        <v>49.172651504365653</v>
      </c>
    </row>
    <row r="10" spans="1:7" x14ac:dyDescent="0.2">
      <c r="A10">
        <v>38</v>
      </c>
    </row>
    <row r="11" spans="1:7" x14ac:dyDescent="0.2">
      <c r="A11">
        <v>59</v>
      </c>
      <c r="C11" t="s">
        <v>206</v>
      </c>
      <c r="F11" t="s">
        <v>210</v>
      </c>
    </row>
    <row r="12" spans="1:7" x14ac:dyDescent="0.2">
      <c r="A12">
        <v>41</v>
      </c>
      <c r="C12" t="s">
        <v>18</v>
      </c>
      <c r="D12">
        <f>COUNT(A2:A87)</f>
        <v>86</v>
      </c>
      <c r="F12" t="s">
        <v>18</v>
      </c>
      <c r="G12">
        <f>COUNT(A2:A87)</f>
        <v>86</v>
      </c>
    </row>
    <row r="13" spans="1:7" ht="30" customHeight="1" x14ac:dyDescent="0.2">
      <c r="A13">
        <v>41</v>
      </c>
      <c r="C13" s="1" t="s">
        <v>201</v>
      </c>
      <c r="D13">
        <f>AVERAGE(A2:A87)</f>
        <v>46.837209302325583</v>
      </c>
      <c r="F13" s="1" t="s">
        <v>201</v>
      </c>
      <c r="G13">
        <f>AVERAGE(A2:A87)</f>
        <v>46.837209302325583</v>
      </c>
    </row>
    <row r="14" spans="1:7" ht="25" customHeight="1" x14ac:dyDescent="0.2">
      <c r="A14">
        <v>47</v>
      </c>
      <c r="C14" s="1" t="s">
        <v>211</v>
      </c>
      <c r="D14">
        <f>_xlfn.STDEV.S(A2:A87)</f>
        <v>11.045212393895614</v>
      </c>
      <c r="F14" s="1" t="s">
        <v>202</v>
      </c>
      <c r="G14">
        <f>_xlfn.STDEV.S(A2:A87)</f>
        <v>11.045212393895614</v>
      </c>
    </row>
    <row r="15" spans="1:7" ht="29" customHeight="1" x14ac:dyDescent="0.2">
      <c r="A15">
        <v>47</v>
      </c>
      <c r="C15" s="1" t="s">
        <v>204</v>
      </c>
      <c r="D15">
        <f>D14/SQRT(D12)</f>
        <v>1.1910358830547529</v>
      </c>
      <c r="F15" t="s">
        <v>205</v>
      </c>
      <c r="G15">
        <f>_xlfn.CONFIDENCE.T(0.05,G14,G12)</f>
        <v>2.3680984229315625</v>
      </c>
    </row>
    <row r="16" spans="1:7" x14ac:dyDescent="0.2">
      <c r="A16">
        <v>57</v>
      </c>
      <c r="C16" t="s">
        <v>203</v>
      </c>
      <c r="D16">
        <f>_xlfn.T.INV.2T(0.05,D12-1)</f>
        <v>1.9882679074772251</v>
      </c>
      <c r="F16" t="s">
        <v>189</v>
      </c>
      <c r="G16">
        <f>G13-G15</f>
        <v>44.469110879394023</v>
      </c>
    </row>
    <row r="17" spans="1:7" x14ac:dyDescent="0.2">
      <c r="A17">
        <v>28</v>
      </c>
      <c r="C17" s="1" t="s">
        <v>205</v>
      </c>
      <c r="D17">
        <f>D16*D15</f>
        <v>2.3680984229315625</v>
      </c>
      <c r="F17" t="s">
        <v>190</v>
      </c>
      <c r="G17">
        <f>G13+G15</f>
        <v>49.205307725257143</v>
      </c>
    </row>
    <row r="18" spans="1:7" x14ac:dyDescent="0.2">
      <c r="A18">
        <v>61</v>
      </c>
      <c r="C18" t="s">
        <v>189</v>
      </c>
      <c r="D18">
        <f>D13-D17</f>
        <v>44.469110879394023</v>
      </c>
    </row>
    <row r="19" spans="1:7" x14ac:dyDescent="0.2">
      <c r="A19">
        <v>39</v>
      </c>
      <c r="C19" t="s">
        <v>190</v>
      </c>
      <c r="D19">
        <f>D13+D17</f>
        <v>49.205307725257143</v>
      </c>
    </row>
    <row r="20" spans="1:7" x14ac:dyDescent="0.2">
      <c r="A20">
        <v>40</v>
      </c>
    </row>
    <row r="21" spans="1:7" x14ac:dyDescent="0.2">
      <c r="A21">
        <v>60</v>
      </c>
    </row>
    <row r="22" spans="1:7" x14ac:dyDescent="0.2">
      <c r="A22">
        <v>63</v>
      </c>
    </row>
    <row r="23" spans="1:7" x14ac:dyDescent="0.2">
      <c r="A23">
        <v>47</v>
      </c>
    </row>
    <row r="24" spans="1:7" x14ac:dyDescent="0.2">
      <c r="A24">
        <v>63</v>
      </c>
    </row>
    <row r="25" spans="1:7" x14ac:dyDescent="0.2">
      <c r="A25">
        <v>40</v>
      </c>
    </row>
    <row r="26" spans="1:7" x14ac:dyDescent="0.2">
      <c r="A26">
        <v>48</v>
      </c>
    </row>
    <row r="27" spans="1:7" x14ac:dyDescent="0.2">
      <c r="A27">
        <v>46</v>
      </c>
    </row>
    <row r="28" spans="1:7" x14ac:dyDescent="0.2">
      <c r="A28">
        <v>39</v>
      </c>
    </row>
    <row r="29" spans="1:7" x14ac:dyDescent="0.2">
      <c r="A29">
        <v>47</v>
      </c>
    </row>
    <row r="30" spans="1:7" x14ac:dyDescent="0.2">
      <c r="A30">
        <v>39</v>
      </c>
    </row>
    <row r="31" spans="1:7" x14ac:dyDescent="0.2">
      <c r="A31">
        <v>70</v>
      </c>
    </row>
    <row r="32" spans="1:7" x14ac:dyDescent="0.2">
      <c r="A32">
        <v>40</v>
      </c>
    </row>
    <row r="33" spans="1:1" x14ac:dyDescent="0.2">
      <c r="A33">
        <v>59</v>
      </c>
    </row>
    <row r="34" spans="1:1" x14ac:dyDescent="0.2">
      <c r="A34">
        <v>58</v>
      </c>
    </row>
    <row r="35" spans="1:1" x14ac:dyDescent="0.2">
      <c r="A35">
        <v>51</v>
      </c>
    </row>
    <row r="36" spans="1:1" x14ac:dyDescent="0.2">
      <c r="A36">
        <v>36</v>
      </c>
    </row>
    <row r="37" spans="1:1" x14ac:dyDescent="0.2">
      <c r="A37">
        <v>47</v>
      </c>
    </row>
    <row r="38" spans="1:1" x14ac:dyDescent="0.2">
      <c r="A38">
        <v>25</v>
      </c>
    </row>
    <row r="39" spans="1:1" x14ac:dyDescent="0.2">
      <c r="A39">
        <v>50</v>
      </c>
    </row>
    <row r="40" spans="1:1" x14ac:dyDescent="0.2">
      <c r="A40">
        <v>49</v>
      </c>
    </row>
    <row r="41" spans="1:1" x14ac:dyDescent="0.2">
      <c r="A41">
        <v>40</v>
      </c>
    </row>
    <row r="42" spans="1:1" x14ac:dyDescent="0.2">
      <c r="A42">
        <v>52</v>
      </c>
    </row>
    <row r="43" spans="1:1" x14ac:dyDescent="0.2">
      <c r="A43">
        <v>51</v>
      </c>
    </row>
    <row r="44" spans="1:1" x14ac:dyDescent="0.2">
      <c r="A44">
        <v>23</v>
      </c>
    </row>
    <row r="45" spans="1:1" x14ac:dyDescent="0.2">
      <c r="A45">
        <v>37</v>
      </c>
    </row>
    <row r="46" spans="1:1" x14ac:dyDescent="0.2">
      <c r="A46">
        <v>36</v>
      </c>
    </row>
    <row r="47" spans="1:1" x14ac:dyDescent="0.2">
      <c r="A47">
        <v>50</v>
      </c>
    </row>
    <row r="48" spans="1:1" x14ac:dyDescent="0.2">
      <c r="A48">
        <v>68</v>
      </c>
    </row>
    <row r="49" spans="1:1" x14ac:dyDescent="0.2">
      <c r="A49">
        <v>39</v>
      </c>
    </row>
    <row r="50" spans="1:1" x14ac:dyDescent="0.2">
      <c r="A50">
        <v>28</v>
      </c>
    </row>
    <row r="51" spans="1:1" x14ac:dyDescent="0.2">
      <c r="A51">
        <v>44</v>
      </c>
    </row>
    <row r="52" spans="1:1" x14ac:dyDescent="0.2">
      <c r="A52">
        <v>40</v>
      </c>
    </row>
    <row r="53" spans="1:1" x14ac:dyDescent="0.2">
      <c r="A53">
        <v>42</v>
      </c>
    </row>
    <row r="54" spans="1:1" x14ac:dyDescent="0.2">
      <c r="A54">
        <v>37</v>
      </c>
    </row>
    <row r="55" spans="1:1" x14ac:dyDescent="0.2">
      <c r="A55">
        <v>30</v>
      </c>
    </row>
    <row r="56" spans="1:1" x14ac:dyDescent="0.2">
      <c r="A56">
        <v>35</v>
      </c>
    </row>
    <row r="57" spans="1:1" x14ac:dyDescent="0.2">
      <c r="A57">
        <v>34</v>
      </c>
    </row>
    <row r="58" spans="1:1" x14ac:dyDescent="0.2">
      <c r="A58">
        <v>43</v>
      </c>
    </row>
    <row r="59" spans="1:1" x14ac:dyDescent="0.2">
      <c r="A59">
        <v>56</v>
      </c>
    </row>
    <row r="60" spans="1:1" x14ac:dyDescent="0.2">
      <c r="A60">
        <v>38</v>
      </c>
    </row>
    <row r="61" spans="1:1" x14ac:dyDescent="0.2">
      <c r="A61">
        <v>61</v>
      </c>
    </row>
    <row r="62" spans="1:1" x14ac:dyDescent="0.2">
      <c r="A62">
        <v>50</v>
      </c>
    </row>
    <row r="63" spans="1:1" x14ac:dyDescent="0.2">
      <c r="A63">
        <v>62</v>
      </c>
    </row>
    <row r="64" spans="1:1" x14ac:dyDescent="0.2">
      <c r="A64">
        <v>47</v>
      </c>
    </row>
    <row r="65" spans="1:1" x14ac:dyDescent="0.2">
      <c r="A65">
        <v>58</v>
      </c>
    </row>
    <row r="66" spans="1:1" x14ac:dyDescent="0.2">
      <c r="A66">
        <v>62</v>
      </c>
    </row>
    <row r="67" spans="1:1" x14ac:dyDescent="0.2">
      <c r="A67">
        <v>52</v>
      </c>
    </row>
    <row r="68" spans="1:1" x14ac:dyDescent="0.2">
      <c r="A68">
        <v>38</v>
      </c>
    </row>
    <row r="69" spans="1:1" x14ac:dyDescent="0.2">
      <c r="A69">
        <v>39</v>
      </c>
    </row>
    <row r="70" spans="1:1" x14ac:dyDescent="0.2">
      <c r="A70">
        <v>49</v>
      </c>
    </row>
    <row r="71" spans="1:1" x14ac:dyDescent="0.2">
      <c r="A71">
        <v>48</v>
      </c>
    </row>
    <row r="72" spans="1:1" x14ac:dyDescent="0.2">
      <c r="A72">
        <v>52</v>
      </c>
    </row>
    <row r="73" spans="1:1" x14ac:dyDescent="0.2">
      <c r="A73">
        <v>75</v>
      </c>
    </row>
    <row r="74" spans="1:1" x14ac:dyDescent="0.2">
      <c r="A74">
        <v>52</v>
      </c>
    </row>
    <row r="75" spans="1:1" x14ac:dyDescent="0.2">
      <c r="A75">
        <v>55</v>
      </c>
    </row>
    <row r="76" spans="1:1" x14ac:dyDescent="0.2">
      <c r="A76">
        <v>70</v>
      </c>
    </row>
    <row r="77" spans="1:1" x14ac:dyDescent="0.2">
      <c r="A77">
        <v>41</v>
      </c>
    </row>
    <row r="78" spans="1:1" x14ac:dyDescent="0.2">
      <c r="A78">
        <v>44</v>
      </c>
    </row>
    <row r="79" spans="1:1" x14ac:dyDescent="0.2">
      <c r="A79">
        <v>41</v>
      </c>
    </row>
    <row r="80" spans="1:1" x14ac:dyDescent="0.2">
      <c r="A80">
        <v>59</v>
      </c>
    </row>
    <row r="81" spans="1:1" x14ac:dyDescent="0.2">
      <c r="A81">
        <v>35</v>
      </c>
    </row>
    <row r="82" spans="1:1" x14ac:dyDescent="0.2">
      <c r="A82">
        <v>55</v>
      </c>
    </row>
    <row r="83" spans="1:1" x14ac:dyDescent="0.2">
      <c r="A83">
        <v>66</v>
      </c>
    </row>
    <row r="84" spans="1:1" x14ac:dyDescent="0.2">
      <c r="A84">
        <v>32</v>
      </c>
    </row>
    <row r="85" spans="1:1" x14ac:dyDescent="0.2">
      <c r="A85">
        <v>56</v>
      </c>
    </row>
    <row r="86" spans="1:1" x14ac:dyDescent="0.2">
      <c r="A86">
        <v>46</v>
      </c>
    </row>
    <row r="87" spans="1:1" x14ac:dyDescent="0.2">
      <c r="A87">
        <v>44</v>
      </c>
    </row>
  </sheetData>
  <pageMargins left="0.75" right="0.75" top="1" bottom="1" header="0.5" footer="0.5"/>
  <pageSetup orientation="portrait" horizontalDpi="4294967292" verticalDpi="429496729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3"/>
  <sheetViews>
    <sheetView zoomScale="150" zoomScaleNormal="150" zoomScalePageLayoutView="150" workbookViewId="0"/>
  </sheetViews>
  <sheetFormatPr baseColWidth="10" defaultRowHeight="15" x14ac:dyDescent="0.2"/>
  <cols>
    <col min="1" max="1" width="8.1640625" customWidth="1"/>
    <col min="2" max="2" width="16.6640625" customWidth="1"/>
    <col min="3" max="3" width="18" customWidth="1"/>
    <col min="4" max="4" width="8.6640625" customWidth="1"/>
    <col min="5" max="5" width="10" customWidth="1"/>
    <col min="6" max="6" width="12.1640625" customWidth="1"/>
    <col min="7" max="7" width="12.83203125" customWidth="1"/>
    <col min="12" max="12" width="8.1640625" customWidth="1"/>
    <col min="13" max="13" width="6.5" customWidth="1"/>
    <col min="19" max="19" width="11.6640625" customWidth="1"/>
    <col min="20" max="20" width="23.1640625" customWidth="1"/>
  </cols>
  <sheetData>
    <row r="1" spans="1:20" x14ac:dyDescent="0.2">
      <c r="A1" t="s">
        <v>0</v>
      </c>
      <c r="B1" t="s">
        <v>8</v>
      </c>
      <c r="C1" t="s">
        <v>9</v>
      </c>
      <c r="D1" t="s">
        <v>10</v>
      </c>
      <c r="F1" t="s">
        <v>120</v>
      </c>
      <c r="G1" t="s">
        <v>121</v>
      </c>
      <c r="K1" t="s">
        <v>3</v>
      </c>
      <c r="L1" t="s">
        <v>24</v>
      </c>
      <c r="M1">
        <f>COUNTIF(K2:K93,1)</f>
        <v>63</v>
      </c>
      <c r="T1" t="s">
        <v>9</v>
      </c>
    </row>
    <row r="2" spans="1:20" x14ac:dyDescent="0.2">
      <c r="A2">
        <v>1</v>
      </c>
      <c r="B2">
        <v>32</v>
      </c>
      <c r="C2">
        <v>35</v>
      </c>
      <c r="D2">
        <v>35</v>
      </c>
      <c r="E2" t="s">
        <v>8</v>
      </c>
      <c r="F2">
        <f>AVERAGE(B2:B18)</f>
        <v>31.529411764705884</v>
      </c>
      <c r="G2">
        <f>AVERAGE(B19:B76)</f>
        <v>31.189655172413794</v>
      </c>
      <c r="K2">
        <v>1</v>
      </c>
      <c r="L2" t="s">
        <v>25</v>
      </c>
      <c r="M2">
        <f>COUNTIF(K2:K93,2)</f>
        <v>29</v>
      </c>
      <c r="S2" t="s">
        <v>18</v>
      </c>
      <c r="T2">
        <f>COUNT(C2:C76)</f>
        <v>75</v>
      </c>
    </row>
    <row r="3" spans="1:20" x14ac:dyDescent="0.2">
      <c r="A3">
        <v>1</v>
      </c>
      <c r="B3">
        <v>38</v>
      </c>
      <c r="C3">
        <v>40</v>
      </c>
      <c r="D3">
        <v>39</v>
      </c>
      <c r="E3" t="s">
        <v>9</v>
      </c>
      <c r="F3">
        <f>AVERAGE(C2:C18)</f>
        <v>32.294117647058826</v>
      </c>
      <c r="G3">
        <f>AVERAGE(C19:C76)</f>
        <v>32.482758620689658</v>
      </c>
      <c r="K3">
        <v>1</v>
      </c>
      <c r="S3" t="s">
        <v>169</v>
      </c>
      <c r="T3">
        <f>SQRT(T2)</f>
        <v>8.6602540378443873</v>
      </c>
    </row>
    <row r="4" spans="1:20" x14ac:dyDescent="0.2">
      <c r="A4">
        <v>1</v>
      </c>
      <c r="B4">
        <v>23</v>
      </c>
      <c r="C4">
        <v>30</v>
      </c>
      <c r="D4">
        <v>32</v>
      </c>
      <c r="E4" t="s">
        <v>10</v>
      </c>
      <c r="F4">
        <f>AVERAGE(D2:D18)</f>
        <v>33.411764705882355</v>
      </c>
      <c r="G4">
        <f>AVERAGE(D19:D76)</f>
        <v>33.517241379310342</v>
      </c>
      <c r="K4">
        <v>1</v>
      </c>
      <c r="S4" t="s">
        <v>164</v>
      </c>
      <c r="T4">
        <f>MIN(C2:C76)</f>
        <v>14</v>
      </c>
    </row>
    <row r="5" spans="1:20" x14ac:dyDescent="0.2">
      <c r="A5">
        <v>1</v>
      </c>
      <c r="B5">
        <v>31</v>
      </c>
      <c r="C5">
        <v>34</v>
      </c>
      <c r="D5">
        <v>36</v>
      </c>
      <c r="K5">
        <v>1</v>
      </c>
      <c r="S5" t="s">
        <v>165</v>
      </c>
      <c r="T5">
        <f>MAX(C2:C76)</f>
        <v>40</v>
      </c>
    </row>
    <row r="6" spans="1:20" x14ac:dyDescent="0.2">
      <c r="A6">
        <v>1</v>
      </c>
      <c r="B6">
        <v>32</v>
      </c>
      <c r="C6">
        <v>34</v>
      </c>
      <c r="D6">
        <v>35</v>
      </c>
      <c r="K6">
        <v>1</v>
      </c>
      <c r="S6" t="s">
        <v>167</v>
      </c>
      <c r="T6">
        <f>T5-14</f>
        <v>26</v>
      </c>
    </row>
    <row r="7" spans="1:20" x14ac:dyDescent="0.2">
      <c r="A7">
        <v>1</v>
      </c>
      <c r="B7">
        <v>34</v>
      </c>
      <c r="C7">
        <v>37</v>
      </c>
      <c r="D7">
        <v>38</v>
      </c>
      <c r="K7">
        <v>2</v>
      </c>
      <c r="S7" t="s">
        <v>168</v>
      </c>
      <c r="T7">
        <f>T6/T3</f>
        <v>3.0022213997860536</v>
      </c>
    </row>
    <row r="8" spans="1:20" x14ac:dyDescent="0.2">
      <c r="A8">
        <v>1</v>
      </c>
      <c r="B8">
        <v>29</v>
      </c>
      <c r="C8">
        <v>26</v>
      </c>
      <c r="D8">
        <v>28</v>
      </c>
      <c r="K8">
        <v>1</v>
      </c>
    </row>
    <row r="9" spans="1:20" x14ac:dyDescent="0.2">
      <c r="A9">
        <v>1</v>
      </c>
      <c r="B9">
        <v>31</v>
      </c>
      <c r="C9">
        <v>32</v>
      </c>
      <c r="D9">
        <v>35</v>
      </c>
      <c r="K9">
        <v>1</v>
      </c>
      <c r="S9" t="s">
        <v>166</v>
      </c>
      <c r="T9" t="s">
        <v>184</v>
      </c>
    </row>
    <row r="10" spans="1:20" x14ac:dyDescent="0.2">
      <c r="A10">
        <v>1</v>
      </c>
      <c r="B10">
        <v>37</v>
      </c>
      <c r="C10">
        <v>35</v>
      </c>
      <c r="D10">
        <v>30</v>
      </c>
      <c r="K10">
        <v>2</v>
      </c>
      <c r="S10">
        <v>17</v>
      </c>
      <c r="T10">
        <f t="array" ref="T10:T18">FREQUENCY(C2:C76,S10:S18)</f>
        <v>2</v>
      </c>
    </row>
    <row r="11" spans="1:20" x14ac:dyDescent="0.2">
      <c r="A11">
        <v>1</v>
      </c>
      <c r="B11">
        <v>39</v>
      </c>
      <c r="C11">
        <v>37</v>
      </c>
      <c r="D11">
        <v>36</v>
      </c>
      <c r="K11">
        <v>1</v>
      </c>
      <c r="S11">
        <v>20</v>
      </c>
      <c r="T11">
        <v>0</v>
      </c>
    </row>
    <row r="12" spans="1:20" x14ac:dyDescent="0.2">
      <c r="A12">
        <v>1</v>
      </c>
      <c r="B12">
        <v>33</v>
      </c>
      <c r="C12">
        <v>32</v>
      </c>
      <c r="D12">
        <v>33</v>
      </c>
      <c r="K12">
        <v>1</v>
      </c>
      <c r="S12">
        <v>23</v>
      </c>
      <c r="T12">
        <v>2</v>
      </c>
    </row>
    <row r="13" spans="1:20" x14ac:dyDescent="0.2">
      <c r="A13">
        <v>1</v>
      </c>
      <c r="B13">
        <v>32</v>
      </c>
      <c r="C13">
        <v>28</v>
      </c>
      <c r="D13">
        <v>31</v>
      </c>
      <c r="K13">
        <v>1</v>
      </c>
      <c r="S13">
        <v>26</v>
      </c>
      <c r="T13">
        <v>5</v>
      </c>
    </row>
    <row r="14" spans="1:20" x14ac:dyDescent="0.2">
      <c r="A14">
        <v>1</v>
      </c>
      <c r="B14">
        <v>30</v>
      </c>
      <c r="C14">
        <v>35</v>
      </c>
      <c r="D14">
        <v>35</v>
      </c>
      <c r="K14">
        <v>1</v>
      </c>
      <c r="S14">
        <v>29</v>
      </c>
      <c r="T14">
        <v>11</v>
      </c>
    </row>
    <row r="15" spans="1:20" x14ac:dyDescent="0.2">
      <c r="A15">
        <v>1</v>
      </c>
      <c r="B15">
        <v>30</v>
      </c>
      <c r="C15">
        <v>27</v>
      </c>
      <c r="D15">
        <v>30</v>
      </c>
      <c r="K15">
        <v>2</v>
      </c>
      <c r="S15">
        <v>32</v>
      </c>
      <c r="T15">
        <v>16</v>
      </c>
    </row>
    <row r="16" spans="1:20" x14ac:dyDescent="0.2">
      <c r="A16">
        <v>1</v>
      </c>
      <c r="B16">
        <v>34</v>
      </c>
      <c r="C16">
        <v>34</v>
      </c>
      <c r="D16">
        <v>35</v>
      </c>
      <c r="K16">
        <v>1</v>
      </c>
      <c r="S16">
        <v>35</v>
      </c>
      <c r="T16">
        <v>18</v>
      </c>
    </row>
    <row r="17" spans="1:20" x14ac:dyDescent="0.2">
      <c r="A17">
        <v>1</v>
      </c>
      <c r="B17">
        <v>21</v>
      </c>
      <c r="C17">
        <v>28</v>
      </c>
      <c r="D17">
        <v>31</v>
      </c>
      <c r="K17">
        <v>1</v>
      </c>
      <c r="S17">
        <v>38</v>
      </c>
      <c r="T17">
        <v>12</v>
      </c>
    </row>
    <row r="18" spans="1:20" x14ac:dyDescent="0.2">
      <c r="A18">
        <v>1</v>
      </c>
      <c r="B18">
        <v>30</v>
      </c>
      <c r="C18">
        <v>25</v>
      </c>
      <c r="D18">
        <v>29</v>
      </c>
      <c r="K18">
        <v>2</v>
      </c>
      <c r="S18">
        <v>41</v>
      </c>
      <c r="T18">
        <v>9</v>
      </c>
    </row>
    <row r="19" spans="1:20" x14ac:dyDescent="0.2">
      <c r="A19">
        <v>2</v>
      </c>
      <c r="B19">
        <v>33</v>
      </c>
      <c r="C19">
        <v>38</v>
      </c>
      <c r="D19">
        <v>36</v>
      </c>
      <c r="K19">
        <v>2</v>
      </c>
    </row>
    <row r="20" spans="1:20" x14ac:dyDescent="0.2">
      <c r="A20">
        <v>2</v>
      </c>
      <c r="B20">
        <v>23</v>
      </c>
      <c r="C20">
        <v>35</v>
      </c>
      <c r="D20">
        <v>36</v>
      </c>
      <c r="K20">
        <v>1</v>
      </c>
    </row>
    <row r="21" spans="1:20" x14ac:dyDescent="0.2">
      <c r="A21">
        <v>2</v>
      </c>
      <c r="B21">
        <v>36</v>
      </c>
      <c r="C21">
        <v>38</v>
      </c>
      <c r="D21">
        <v>36</v>
      </c>
      <c r="K21">
        <v>1</v>
      </c>
    </row>
    <row r="22" spans="1:20" x14ac:dyDescent="0.2">
      <c r="A22">
        <v>2</v>
      </c>
      <c r="B22">
        <v>25</v>
      </c>
      <c r="C22">
        <v>31</v>
      </c>
      <c r="D22">
        <v>36</v>
      </c>
      <c r="K22">
        <v>2</v>
      </c>
    </row>
    <row r="23" spans="1:20" x14ac:dyDescent="0.2">
      <c r="A23">
        <v>2</v>
      </c>
      <c r="B23">
        <v>39</v>
      </c>
      <c r="C23">
        <v>39</v>
      </c>
      <c r="D23">
        <v>38</v>
      </c>
      <c r="K23">
        <v>2</v>
      </c>
    </row>
    <row r="24" spans="1:20" x14ac:dyDescent="0.2">
      <c r="A24">
        <v>2</v>
      </c>
      <c r="B24">
        <v>38</v>
      </c>
      <c r="C24">
        <v>38</v>
      </c>
      <c r="D24">
        <v>40</v>
      </c>
      <c r="K24">
        <v>2</v>
      </c>
    </row>
    <row r="25" spans="1:20" x14ac:dyDescent="0.2">
      <c r="A25">
        <v>2</v>
      </c>
      <c r="B25">
        <v>31</v>
      </c>
      <c r="C25">
        <v>26</v>
      </c>
      <c r="D25">
        <v>32</v>
      </c>
      <c r="K25">
        <v>1</v>
      </c>
    </row>
    <row r="26" spans="1:20" x14ac:dyDescent="0.2">
      <c r="A26">
        <v>2</v>
      </c>
      <c r="B26">
        <v>34</v>
      </c>
      <c r="C26">
        <v>39</v>
      </c>
      <c r="D26">
        <v>35</v>
      </c>
      <c r="K26">
        <v>1</v>
      </c>
    </row>
    <row r="27" spans="1:20" x14ac:dyDescent="0.2">
      <c r="A27">
        <v>2</v>
      </c>
      <c r="B27">
        <v>35</v>
      </c>
      <c r="C27">
        <v>35</v>
      </c>
      <c r="D27">
        <v>34</v>
      </c>
      <c r="K27">
        <v>1</v>
      </c>
    </row>
    <row r="28" spans="1:20" x14ac:dyDescent="0.2">
      <c r="A28">
        <v>2</v>
      </c>
      <c r="B28">
        <v>24</v>
      </c>
      <c r="C28">
        <v>29</v>
      </c>
      <c r="D28">
        <v>28</v>
      </c>
      <c r="K28">
        <v>2</v>
      </c>
    </row>
    <row r="29" spans="1:20" x14ac:dyDescent="0.2">
      <c r="A29">
        <v>2</v>
      </c>
      <c r="B29">
        <v>31</v>
      </c>
      <c r="C29">
        <v>32</v>
      </c>
      <c r="D29">
        <v>32</v>
      </c>
      <c r="K29">
        <v>1</v>
      </c>
    </row>
    <row r="30" spans="1:20" x14ac:dyDescent="0.2">
      <c r="A30">
        <v>2</v>
      </c>
      <c r="B30">
        <v>35</v>
      </c>
      <c r="C30">
        <v>38</v>
      </c>
      <c r="D30">
        <v>38</v>
      </c>
      <c r="K30">
        <v>1</v>
      </c>
    </row>
    <row r="31" spans="1:20" x14ac:dyDescent="0.2">
      <c r="A31">
        <v>2</v>
      </c>
      <c r="B31">
        <v>19</v>
      </c>
      <c r="C31">
        <v>28</v>
      </c>
      <c r="D31">
        <v>27</v>
      </c>
      <c r="K31">
        <v>2</v>
      </c>
    </row>
    <row r="32" spans="1:20" x14ac:dyDescent="0.2">
      <c r="A32">
        <v>2</v>
      </c>
      <c r="B32">
        <v>37</v>
      </c>
      <c r="C32">
        <v>33</v>
      </c>
      <c r="D32">
        <v>36</v>
      </c>
      <c r="K32">
        <v>1</v>
      </c>
    </row>
    <row r="33" spans="1:11" x14ac:dyDescent="0.2">
      <c r="A33">
        <v>2</v>
      </c>
      <c r="B33">
        <v>32</v>
      </c>
      <c r="C33">
        <v>34</v>
      </c>
      <c r="D33">
        <v>34</v>
      </c>
      <c r="K33">
        <v>1</v>
      </c>
    </row>
    <row r="34" spans="1:11" x14ac:dyDescent="0.2">
      <c r="A34">
        <v>2</v>
      </c>
      <c r="B34">
        <v>33</v>
      </c>
      <c r="C34">
        <v>31</v>
      </c>
      <c r="D34">
        <v>31</v>
      </c>
      <c r="K34">
        <v>1</v>
      </c>
    </row>
    <row r="35" spans="1:11" x14ac:dyDescent="0.2">
      <c r="A35">
        <v>2</v>
      </c>
      <c r="B35">
        <v>26</v>
      </c>
      <c r="C35">
        <v>30</v>
      </c>
      <c r="D35">
        <v>35</v>
      </c>
      <c r="K35">
        <v>2</v>
      </c>
    </row>
    <row r="36" spans="1:11" x14ac:dyDescent="0.2">
      <c r="A36">
        <v>2</v>
      </c>
      <c r="B36">
        <v>20</v>
      </c>
      <c r="C36">
        <v>31</v>
      </c>
      <c r="D36">
        <v>34</v>
      </c>
      <c r="K36">
        <v>2</v>
      </c>
    </row>
    <row r="37" spans="1:11" x14ac:dyDescent="0.2">
      <c r="A37">
        <v>2</v>
      </c>
      <c r="B37">
        <v>25</v>
      </c>
      <c r="C37">
        <v>26</v>
      </c>
      <c r="D37">
        <v>28</v>
      </c>
      <c r="K37">
        <v>1</v>
      </c>
    </row>
    <row r="38" spans="1:11" x14ac:dyDescent="0.2">
      <c r="A38">
        <v>2</v>
      </c>
      <c r="B38">
        <v>33</v>
      </c>
      <c r="C38">
        <v>32</v>
      </c>
      <c r="D38">
        <v>33</v>
      </c>
      <c r="K38">
        <v>1</v>
      </c>
    </row>
    <row r="39" spans="1:11" x14ac:dyDescent="0.2">
      <c r="A39">
        <v>2</v>
      </c>
      <c r="B39">
        <v>27</v>
      </c>
      <c r="C39">
        <v>31</v>
      </c>
      <c r="D39">
        <v>33</v>
      </c>
      <c r="K39">
        <v>1</v>
      </c>
    </row>
    <row r="40" spans="1:11" x14ac:dyDescent="0.2">
      <c r="A40">
        <v>2</v>
      </c>
      <c r="B40">
        <v>30</v>
      </c>
      <c r="C40">
        <v>35</v>
      </c>
      <c r="D40">
        <v>35</v>
      </c>
      <c r="K40">
        <v>2</v>
      </c>
    </row>
    <row r="41" spans="1:11" x14ac:dyDescent="0.2">
      <c r="A41">
        <v>2</v>
      </c>
      <c r="B41">
        <v>36</v>
      </c>
      <c r="C41">
        <v>28</v>
      </c>
      <c r="D41">
        <v>28</v>
      </c>
      <c r="K41">
        <v>2</v>
      </c>
    </row>
    <row r="42" spans="1:11" x14ac:dyDescent="0.2">
      <c r="A42">
        <v>2</v>
      </c>
      <c r="B42">
        <v>24</v>
      </c>
      <c r="C42">
        <v>22</v>
      </c>
      <c r="D42">
        <v>33</v>
      </c>
      <c r="K42">
        <v>1</v>
      </c>
    </row>
    <row r="43" spans="1:11" x14ac:dyDescent="0.2">
      <c r="A43">
        <v>2</v>
      </c>
      <c r="B43">
        <v>38</v>
      </c>
      <c r="C43">
        <v>38</v>
      </c>
      <c r="D43">
        <v>37</v>
      </c>
      <c r="K43">
        <v>1</v>
      </c>
    </row>
    <row r="44" spans="1:11" x14ac:dyDescent="0.2">
      <c r="A44">
        <v>2</v>
      </c>
      <c r="B44">
        <v>16</v>
      </c>
      <c r="C44">
        <v>29</v>
      </c>
      <c r="D44">
        <v>30</v>
      </c>
      <c r="K44">
        <v>1</v>
      </c>
    </row>
    <row r="45" spans="1:11" x14ac:dyDescent="0.2">
      <c r="A45">
        <v>2</v>
      </c>
      <c r="B45">
        <v>38</v>
      </c>
      <c r="C45">
        <v>39</v>
      </c>
      <c r="D45">
        <v>39</v>
      </c>
      <c r="K45">
        <v>1</v>
      </c>
    </row>
    <row r="46" spans="1:11" x14ac:dyDescent="0.2">
      <c r="A46">
        <v>2</v>
      </c>
      <c r="B46">
        <v>36</v>
      </c>
      <c r="C46">
        <v>30</v>
      </c>
      <c r="D46">
        <v>34</v>
      </c>
      <c r="K46">
        <v>1</v>
      </c>
    </row>
    <row r="47" spans="1:11" x14ac:dyDescent="0.2">
      <c r="A47">
        <v>2</v>
      </c>
      <c r="B47">
        <v>40</v>
      </c>
      <c r="C47">
        <v>40</v>
      </c>
      <c r="D47">
        <v>39</v>
      </c>
      <c r="K47">
        <v>1</v>
      </c>
    </row>
    <row r="48" spans="1:11" x14ac:dyDescent="0.2">
      <c r="A48">
        <v>2</v>
      </c>
      <c r="B48">
        <v>35</v>
      </c>
      <c r="C48">
        <v>36</v>
      </c>
      <c r="D48">
        <v>37</v>
      </c>
      <c r="K48">
        <v>2</v>
      </c>
    </row>
    <row r="49" spans="1:11" x14ac:dyDescent="0.2">
      <c r="A49">
        <v>2</v>
      </c>
      <c r="B49">
        <v>24</v>
      </c>
      <c r="C49">
        <v>29</v>
      </c>
      <c r="D49">
        <v>35</v>
      </c>
      <c r="K49">
        <v>2</v>
      </c>
    </row>
    <row r="50" spans="1:11" x14ac:dyDescent="0.2">
      <c r="A50">
        <v>2</v>
      </c>
      <c r="B50">
        <v>33</v>
      </c>
      <c r="C50">
        <v>34</v>
      </c>
      <c r="D50">
        <v>35</v>
      </c>
      <c r="K50">
        <v>2</v>
      </c>
    </row>
    <row r="51" spans="1:11" x14ac:dyDescent="0.2">
      <c r="A51">
        <v>2</v>
      </c>
      <c r="B51">
        <v>33</v>
      </c>
      <c r="C51">
        <v>32</v>
      </c>
      <c r="D51">
        <v>31</v>
      </c>
      <c r="K51">
        <v>1</v>
      </c>
    </row>
    <row r="52" spans="1:11" x14ac:dyDescent="0.2">
      <c r="A52">
        <v>2</v>
      </c>
      <c r="B52">
        <v>37</v>
      </c>
      <c r="C52">
        <v>35</v>
      </c>
      <c r="D52">
        <v>37</v>
      </c>
      <c r="K52">
        <v>1</v>
      </c>
    </row>
    <row r="53" spans="1:11" x14ac:dyDescent="0.2">
      <c r="A53">
        <v>2</v>
      </c>
      <c r="B53">
        <v>38</v>
      </c>
      <c r="C53">
        <v>37</v>
      </c>
      <c r="D53">
        <v>37</v>
      </c>
      <c r="K53">
        <v>2</v>
      </c>
    </row>
    <row r="54" spans="1:11" x14ac:dyDescent="0.2">
      <c r="A54">
        <v>2</v>
      </c>
      <c r="B54">
        <v>33</v>
      </c>
      <c r="C54">
        <v>40</v>
      </c>
      <c r="D54">
        <v>38</v>
      </c>
      <c r="K54">
        <v>2</v>
      </c>
    </row>
    <row r="55" spans="1:11" x14ac:dyDescent="0.2">
      <c r="A55">
        <v>2</v>
      </c>
      <c r="B55">
        <v>38</v>
      </c>
      <c r="C55">
        <v>38</v>
      </c>
      <c r="D55">
        <v>34</v>
      </c>
      <c r="K55">
        <v>2</v>
      </c>
    </row>
    <row r="56" spans="1:11" x14ac:dyDescent="0.2">
      <c r="A56">
        <v>2</v>
      </c>
      <c r="B56">
        <v>17</v>
      </c>
      <c r="C56">
        <v>24</v>
      </c>
      <c r="D56">
        <v>24</v>
      </c>
      <c r="K56">
        <v>2</v>
      </c>
    </row>
    <row r="57" spans="1:11" x14ac:dyDescent="0.2">
      <c r="A57">
        <v>2</v>
      </c>
      <c r="B57">
        <v>34</v>
      </c>
      <c r="C57">
        <v>33</v>
      </c>
      <c r="D57">
        <v>30</v>
      </c>
      <c r="K57">
        <v>1</v>
      </c>
    </row>
    <row r="58" spans="1:11" x14ac:dyDescent="0.2">
      <c r="A58">
        <v>2</v>
      </c>
      <c r="B58">
        <v>37</v>
      </c>
      <c r="C58">
        <v>37</v>
      </c>
      <c r="D58">
        <v>38</v>
      </c>
      <c r="K58">
        <v>2</v>
      </c>
    </row>
    <row r="59" spans="1:11" x14ac:dyDescent="0.2">
      <c r="A59">
        <v>2</v>
      </c>
      <c r="B59">
        <v>38</v>
      </c>
      <c r="C59">
        <v>34</v>
      </c>
      <c r="D59">
        <v>32</v>
      </c>
      <c r="K59">
        <v>1</v>
      </c>
    </row>
    <row r="60" spans="1:11" x14ac:dyDescent="0.2">
      <c r="A60">
        <v>2</v>
      </c>
      <c r="B60">
        <v>38</v>
      </c>
      <c r="C60">
        <v>40</v>
      </c>
      <c r="D60">
        <v>38</v>
      </c>
      <c r="K60">
        <v>1</v>
      </c>
    </row>
    <row r="61" spans="1:11" x14ac:dyDescent="0.2">
      <c r="A61">
        <v>2</v>
      </c>
      <c r="B61">
        <v>34</v>
      </c>
      <c r="C61">
        <v>32</v>
      </c>
      <c r="D61">
        <v>33</v>
      </c>
      <c r="K61">
        <v>1</v>
      </c>
    </row>
    <row r="62" spans="1:11" x14ac:dyDescent="0.2">
      <c r="A62">
        <v>2</v>
      </c>
      <c r="B62">
        <v>33</v>
      </c>
      <c r="C62">
        <v>39</v>
      </c>
      <c r="D62">
        <v>38</v>
      </c>
      <c r="K62">
        <v>1</v>
      </c>
    </row>
    <row r="63" spans="1:11" x14ac:dyDescent="0.2">
      <c r="A63">
        <v>2</v>
      </c>
      <c r="B63">
        <v>35</v>
      </c>
      <c r="C63">
        <v>37</v>
      </c>
      <c r="D63">
        <v>36</v>
      </c>
      <c r="K63">
        <v>1</v>
      </c>
    </row>
    <row r="64" spans="1:11" x14ac:dyDescent="0.2">
      <c r="A64">
        <v>2</v>
      </c>
      <c r="B64">
        <v>30</v>
      </c>
      <c r="C64">
        <v>39</v>
      </c>
      <c r="D64">
        <v>37</v>
      </c>
      <c r="K64">
        <v>1</v>
      </c>
    </row>
    <row r="65" spans="1:11" x14ac:dyDescent="0.2">
      <c r="A65">
        <v>2</v>
      </c>
      <c r="B65">
        <v>27</v>
      </c>
      <c r="C65">
        <v>30</v>
      </c>
      <c r="D65">
        <v>32</v>
      </c>
      <c r="K65">
        <v>2</v>
      </c>
    </row>
    <row r="66" spans="1:11" x14ac:dyDescent="0.2">
      <c r="A66">
        <v>2</v>
      </c>
      <c r="B66">
        <v>28</v>
      </c>
      <c r="C66">
        <v>28</v>
      </c>
      <c r="D66">
        <v>31</v>
      </c>
      <c r="K66">
        <v>1</v>
      </c>
    </row>
    <row r="67" spans="1:11" x14ac:dyDescent="0.2">
      <c r="A67">
        <v>2</v>
      </c>
      <c r="B67">
        <v>21</v>
      </c>
      <c r="C67">
        <v>16</v>
      </c>
      <c r="D67">
        <v>23</v>
      </c>
      <c r="K67">
        <v>1</v>
      </c>
    </row>
    <row r="68" spans="1:11" x14ac:dyDescent="0.2">
      <c r="A68">
        <v>2</v>
      </c>
      <c r="B68">
        <v>37</v>
      </c>
      <c r="C68">
        <v>35</v>
      </c>
      <c r="D68">
        <v>35</v>
      </c>
      <c r="K68">
        <v>1</v>
      </c>
    </row>
    <row r="69" spans="1:11" x14ac:dyDescent="0.2">
      <c r="A69">
        <v>2</v>
      </c>
      <c r="B69">
        <v>23</v>
      </c>
      <c r="C69">
        <v>32</v>
      </c>
      <c r="D69">
        <v>33</v>
      </c>
      <c r="K69">
        <v>1</v>
      </c>
    </row>
    <row r="70" spans="1:11" x14ac:dyDescent="0.2">
      <c r="A70">
        <v>2</v>
      </c>
      <c r="B70">
        <v>31</v>
      </c>
      <c r="C70">
        <v>28</v>
      </c>
      <c r="D70">
        <v>31</v>
      </c>
      <c r="K70">
        <v>1</v>
      </c>
    </row>
    <row r="71" spans="1:11" x14ac:dyDescent="0.2">
      <c r="A71">
        <v>2</v>
      </c>
      <c r="B71">
        <v>30</v>
      </c>
      <c r="C71">
        <v>32</v>
      </c>
      <c r="D71">
        <v>33</v>
      </c>
      <c r="K71">
        <v>1</v>
      </c>
    </row>
    <row r="72" spans="1:11" x14ac:dyDescent="0.2">
      <c r="A72">
        <v>2</v>
      </c>
      <c r="B72">
        <v>28</v>
      </c>
      <c r="C72">
        <v>22</v>
      </c>
      <c r="D72">
        <v>27</v>
      </c>
      <c r="K72">
        <v>2</v>
      </c>
    </row>
    <row r="73" spans="1:11" x14ac:dyDescent="0.2">
      <c r="A73">
        <v>2</v>
      </c>
      <c r="B73">
        <v>36</v>
      </c>
      <c r="C73">
        <v>33</v>
      </c>
      <c r="D73">
        <v>34</v>
      </c>
      <c r="K73">
        <v>1</v>
      </c>
    </row>
    <row r="74" spans="1:11" x14ac:dyDescent="0.2">
      <c r="A74">
        <v>2</v>
      </c>
      <c r="B74">
        <v>35</v>
      </c>
      <c r="C74">
        <v>28</v>
      </c>
      <c r="D74">
        <v>31</v>
      </c>
      <c r="K74">
        <v>1</v>
      </c>
    </row>
    <row r="75" spans="1:11" x14ac:dyDescent="0.2">
      <c r="A75">
        <v>2</v>
      </c>
      <c r="B75">
        <v>31</v>
      </c>
      <c r="C75">
        <v>35</v>
      </c>
      <c r="D75">
        <v>35</v>
      </c>
      <c r="K75">
        <v>1</v>
      </c>
    </row>
    <row r="76" spans="1:11" x14ac:dyDescent="0.2">
      <c r="A76">
        <v>2</v>
      </c>
      <c r="B76">
        <v>21</v>
      </c>
      <c r="C76">
        <v>14</v>
      </c>
      <c r="D76">
        <v>22</v>
      </c>
      <c r="K76">
        <v>2</v>
      </c>
    </row>
    <row r="77" spans="1:11" x14ac:dyDescent="0.2">
      <c r="K77">
        <v>1</v>
      </c>
    </row>
    <row r="78" spans="1:11" x14ac:dyDescent="0.2">
      <c r="K78">
        <v>2</v>
      </c>
    </row>
    <row r="79" spans="1:11" x14ac:dyDescent="0.2">
      <c r="K79">
        <v>1</v>
      </c>
    </row>
    <row r="80" spans="1:11" x14ac:dyDescent="0.2">
      <c r="K80">
        <v>2</v>
      </c>
    </row>
    <row r="81" spans="11:11" x14ac:dyDescent="0.2">
      <c r="K81">
        <v>1</v>
      </c>
    </row>
    <row r="82" spans="11:11" x14ac:dyDescent="0.2">
      <c r="K82">
        <v>2</v>
      </c>
    </row>
    <row r="83" spans="11:11" x14ac:dyDescent="0.2">
      <c r="K83">
        <v>1</v>
      </c>
    </row>
    <row r="84" spans="11:11" x14ac:dyDescent="0.2">
      <c r="K84">
        <v>1</v>
      </c>
    </row>
    <row r="85" spans="11:11" x14ac:dyDescent="0.2">
      <c r="K85">
        <v>1</v>
      </c>
    </row>
    <row r="86" spans="11:11" x14ac:dyDescent="0.2">
      <c r="K86">
        <v>1</v>
      </c>
    </row>
    <row r="87" spans="11:11" x14ac:dyDescent="0.2">
      <c r="K87">
        <v>1</v>
      </c>
    </row>
    <row r="88" spans="11:11" x14ac:dyDescent="0.2">
      <c r="K88">
        <v>2</v>
      </c>
    </row>
    <row r="89" spans="11:11" x14ac:dyDescent="0.2">
      <c r="K89">
        <v>1</v>
      </c>
    </row>
    <row r="90" spans="11:11" x14ac:dyDescent="0.2">
      <c r="K90">
        <v>1</v>
      </c>
    </row>
    <row r="91" spans="11:11" x14ac:dyDescent="0.2">
      <c r="K91">
        <v>1</v>
      </c>
    </row>
    <row r="92" spans="11:11" x14ac:dyDescent="0.2">
      <c r="K92">
        <v>1</v>
      </c>
    </row>
    <row r="93" spans="11:11" x14ac:dyDescent="0.2">
      <c r="K93">
        <v>1</v>
      </c>
    </row>
  </sheetData>
  <sortState ref="A2:D76">
    <sortCondition ref="A2"/>
  </sortState>
  <pageMargins left="0.75" right="0.75" top="1" bottom="1" header="0.5" footer="0.5"/>
  <pageSetup orientation="portrait" horizontalDpi="4294967292" verticalDpi="429496729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7"/>
  <sheetViews>
    <sheetView zoomScale="150" zoomScaleNormal="150" zoomScalePageLayoutView="150" workbookViewId="0"/>
  </sheetViews>
  <sheetFormatPr baseColWidth="10" defaultRowHeight="15" x14ac:dyDescent="0.2"/>
  <cols>
    <col min="3" max="4" width="17.33203125" customWidth="1"/>
    <col min="5" max="5" width="7.33203125" customWidth="1"/>
    <col min="6" max="6" width="8.6640625" customWidth="1"/>
    <col min="7" max="7" width="10.83203125" customWidth="1"/>
    <col min="8" max="8" width="11.1640625" customWidth="1"/>
    <col min="9" max="9" width="10.5" customWidth="1"/>
    <col min="10" max="10" width="8" customWidth="1"/>
    <col min="11" max="11" width="11.1640625" customWidth="1"/>
  </cols>
  <sheetData>
    <row r="1" spans="1:7" x14ac:dyDescent="0.2">
      <c r="A1" t="s">
        <v>0</v>
      </c>
      <c r="B1" t="s">
        <v>9</v>
      </c>
      <c r="D1" t="s">
        <v>108</v>
      </c>
      <c r="E1" s="32" t="s">
        <v>122</v>
      </c>
      <c r="F1" s="32" t="s">
        <v>124</v>
      </c>
      <c r="G1" s="32" t="s">
        <v>46</v>
      </c>
    </row>
    <row r="2" spans="1:7" x14ac:dyDescent="0.2">
      <c r="A2">
        <v>1</v>
      </c>
      <c r="B2">
        <v>35</v>
      </c>
      <c r="C2" t="s">
        <v>120</v>
      </c>
      <c r="D2">
        <f>COUNT(A2:A23)</f>
        <v>22</v>
      </c>
      <c r="E2">
        <f>AVERAGE(B2:B23)</f>
        <v>31.772727272727273</v>
      </c>
      <c r="F2">
        <f>_xlfn.STDEV.S(B2:B23)</f>
        <v>4.74022119417406</v>
      </c>
      <c r="G2">
        <f>POWER(F2,2)</f>
        <v>22.469696969696951</v>
      </c>
    </row>
    <row r="3" spans="1:7" x14ac:dyDescent="0.2">
      <c r="A3">
        <v>1</v>
      </c>
      <c r="B3">
        <v>40</v>
      </c>
      <c r="C3" t="s">
        <v>121</v>
      </c>
      <c r="D3">
        <f>COUNT(A24:A87)</f>
        <v>64</v>
      </c>
      <c r="E3">
        <f>AVERAGE(B24:B87)</f>
        <v>32.78125</v>
      </c>
      <c r="F3">
        <f>_xlfn.STDEV.S(B24:B87)</f>
        <v>5.5591159226328282</v>
      </c>
      <c r="G3">
        <f>POWER(F3,2)</f>
        <v>30.903769841269842</v>
      </c>
    </row>
    <row r="4" spans="1:7" x14ac:dyDescent="0.2">
      <c r="A4">
        <v>1</v>
      </c>
      <c r="B4">
        <v>30</v>
      </c>
      <c r="C4" t="s">
        <v>123</v>
      </c>
      <c r="D4">
        <f>D2+D3</f>
        <v>86</v>
      </c>
      <c r="E4">
        <f>AVERAGE(B2:B87)</f>
        <v>32.52325581395349</v>
      </c>
      <c r="F4">
        <f>_xlfn.STDEV.S(B2:B87)</f>
        <v>5.3527931008818319</v>
      </c>
    </row>
    <row r="5" spans="1:7" x14ac:dyDescent="0.2">
      <c r="A5">
        <v>1</v>
      </c>
      <c r="B5">
        <v>34</v>
      </c>
    </row>
    <row r="6" spans="1:7" ht="20" customHeight="1" x14ac:dyDescent="0.2">
      <c r="A6">
        <v>1</v>
      </c>
      <c r="B6">
        <v>34</v>
      </c>
      <c r="C6" t="s">
        <v>127</v>
      </c>
    </row>
    <row r="7" spans="1:7" ht="14" customHeight="1" x14ac:dyDescent="0.2">
      <c r="A7">
        <v>1</v>
      </c>
      <c r="B7">
        <v>37</v>
      </c>
      <c r="C7" s="1" t="s">
        <v>19</v>
      </c>
      <c r="D7" s="1">
        <f>((D2-1)*POWER(F2,2)+(D3-1)*POWER(F3,2))/((D2-1)+(D3-1))</f>
        <v>28.795251623376618</v>
      </c>
    </row>
    <row r="8" spans="1:7" x14ac:dyDescent="0.2">
      <c r="A8">
        <v>1</v>
      </c>
      <c r="B8">
        <v>26</v>
      </c>
      <c r="C8" t="s">
        <v>134</v>
      </c>
      <c r="D8">
        <f>E2-E3</f>
        <v>-1.0085227272727266</v>
      </c>
    </row>
    <row r="9" spans="1:7" ht="14" customHeight="1" x14ac:dyDescent="0.2">
      <c r="A9">
        <v>1</v>
      </c>
      <c r="B9">
        <v>32</v>
      </c>
      <c r="C9" s="1" t="s">
        <v>130</v>
      </c>
      <c r="D9">
        <f>SQRT(D7/D2+D7/D3)</f>
        <v>1.3261979039363265</v>
      </c>
    </row>
    <row r="10" spans="1:7" ht="15" customHeight="1" x14ac:dyDescent="0.2">
      <c r="A10">
        <v>1</v>
      </c>
      <c r="B10">
        <v>35</v>
      </c>
      <c r="C10" t="s">
        <v>62</v>
      </c>
      <c r="D10">
        <f>D2+D3-2</f>
        <v>84</v>
      </c>
    </row>
    <row r="11" spans="1:7" ht="18" customHeight="1" x14ac:dyDescent="0.2">
      <c r="A11">
        <v>1</v>
      </c>
      <c r="B11">
        <v>37</v>
      </c>
      <c r="C11" s="1" t="s">
        <v>188</v>
      </c>
      <c r="D11">
        <f>_xlfn.T.INV.2T(0.05,D10)</f>
        <v>1.9886096669757098</v>
      </c>
    </row>
    <row r="12" spans="1:7" ht="16" customHeight="1" x14ac:dyDescent="0.2">
      <c r="A12">
        <v>1</v>
      </c>
      <c r="B12">
        <v>32</v>
      </c>
      <c r="C12" t="s">
        <v>189</v>
      </c>
      <c r="D12">
        <f>D8-D11*D9</f>
        <v>-3.6458126993634292</v>
      </c>
    </row>
    <row r="13" spans="1:7" ht="14" customHeight="1" x14ac:dyDescent="0.2">
      <c r="A13">
        <v>1</v>
      </c>
      <c r="B13">
        <v>28</v>
      </c>
      <c r="C13" s="1" t="s">
        <v>190</v>
      </c>
      <c r="D13">
        <f>D8+D11*D9</f>
        <v>1.628767244817976</v>
      </c>
    </row>
    <row r="14" spans="1:7" ht="17" customHeight="1" x14ac:dyDescent="0.2">
      <c r="A14">
        <v>1</v>
      </c>
      <c r="B14">
        <v>35</v>
      </c>
      <c r="C14" s="1" t="s">
        <v>126</v>
      </c>
      <c r="D14">
        <f>(E2-E3)/D9</f>
        <v>-0.76046171109100758</v>
      </c>
    </row>
    <row r="15" spans="1:7" ht="15" customHeight="1" x14ac:dyDescent="0.2">
      <c r="A15">
        <v>1</v>
      </c>
      <c r="B15">
        <v>27</v>
      </c>
      <c r="C15" s="1" t="s">
        <v>22</v>
      </c>
      <c r="D15">
        <f>_xlfn.T.DIST.2T(ABS(D14),D10)</f>
        <v>0.44910796568420019</v>
      </c>
    </row>
    <row r="16" spans="1:7" ht="16" customHeight="1" x14ac:dyDescent="0.2">
      <c r="A16">
        <v>1</v>
      </c>
      <c r="B16">
        <v>34</v>
      </c>
      <c r="C16" s="1" t="s">
        <v>21</v>
      </c>
      <c r="D16">
        <f>D14*SQRT((D2+D3)/(D2*D3))</f>
        <v>-0.18794260866747128</v>
      </c>
    </row>
    <row r="17" spans="1:9" ht="15" customHeight="1" x14ac:dyDescent="0.2">
      <c r="A17">
        <v>1</v>
      </c>
      <c r="B17">
        <v>28</v>
      </c>
    </row>
    <row r="18" spans="1:9" ht="18" customHeight="1" x14ac:dyDescent="0.2">
      <c r="A18">
        <v>1</v>
      </c>
      <c r="B18">
        <v>25</v>
      </c>
      <c r="C18" s="19" t="s">
        <v>129</v>
      </c>
    </row>
    <row r="19" spans="1:9" ht="15" customHeight="1" x14ac:dyDescent="0.2">
      <c r="A19">
        <v>1</v>
      </c>
      <c r="B19">
        <v>23</v>
      </c>
      <c r="C19" s="1" t="s">
        <v>134</v>
      </c>
      <c r="D19">
        <f>E2-E3</f>
        <v>-1.0085227272727266</v>
      </c>
    </row>
    <row r="20" spans="1:9" ht="14" customHeight="1" x14ac:dyDescent="0.2">
      <c r="A20">
        <v>1</v>
      </c>
      <c r="B20">
        <v>30</v>
      </c>
      <c r="C20" s="1" t="s">
        <v>130</v>
      </c>
      <c r="D20">
        <f>SQRT(((F2*F2)/D2)+((F3*F3)/D3))</f>
        <v>1.2264669852991532</v>
      </c>
    </row>
    <row r="21" spans="1:9" ht="15" customHeight="1" x14ac:dyDescent="0.2">
      <c r="A21">
        <v>1</v>
      </c>
      <c r="B21">
        <v>38</v>
      </c>
      <c r="C21" s="1" t="s">
        <v>131</v>
      </c>
      <c r="D21">
        <f>POWER((G2/D2+G3/D3),2)</f>
        <v>2.2626816171732664</v>
      </c>
    </row>
    <row r="22" spans="1:9" ht="14" customHeight="1" x14ac:dyDescent="0.2">
      <c r="A22">
        <v>1</v>
      </c>
      <c r="B22">
        <v>25</v>
      </c>
      <c r="C22" s="1" t="s">
        <v>132</v>
      </c>
      <c r="D22">
        <f>(1/(D2-1))*POWER((G2/D2),2)+(1/(D3-1))*POWER((G3/D3),2)</f>
        <v>5.3375101841076182E-2</v>
      </c>
    </row>
    <row r="23" spans="1:9" ht="13" customHeight="1" x14ac:dyDescent="0.2">
      <c r="A23">
        <v>1</v>
      </c>
      <c r="B23">
        <v>34</v>
      </c>
      <c r="C23" s="1" t="s">
        <v>133</v>
      </c>
      <c r="D23">
        <f>D21/D22</f>
        <v>42.392080560527596</v>
      </c>
    </row>
    <row r="24" spans="1:9" ht="16" customHeight="1" x14ac:dyDescent="0.2">
      <c r="A24">
        <v>2</v>
      </c>
      <c r="B24">
        <v>38</v>
      </c>
      <c r="C24" s="1" t="s">
        <v>188</v>
      </c>
      <c r="D24">
        <f>_xlfn.T.INV.2T(0.05,D10)</f>
        <v>1.9886096669757098</v>
      </c>
    </row>
    <row r="25" spans="1:9" x14ac:dyDescent="0.2">
      <c r="A25">
        <v>2</v>
      </c>
      <c r="B25">
        <v>35</v>
      </c>
      <c r="C25" t="s">
        <v>189</v>
      </c>
      <c r="D25">
        <f>D19-D24*D20</f>
        <v>-3.4474868304651785</v>
      </c>
    </row>
    <row r="26" spans="1:9" ht="18" customHeight="1" x14ac:dyDescent="0.2">
      <c r="A26">
        <v>2</v>
      </c>
      <c r="B26">
        <v>38</v>
      </c>
      <c r="C26" s="1" t="s">
        <v>190</v>
      </c>
      <c r="D26">
        <f>D19+D24*D20</f>
        <v>1.4304413759197252</v>
      </c>
    </row>
    <row r="27" spans="1:9" ht="16" customHeight="1" x14ac:dyDescent="0.2">
      <c r="A27">
        <v>2</v>
      </c>
      <c r="B27">
        <v>31</v>
      </c>
      <c r="C27" t="s">
        <v>20</v>
      </c>
      <c r="D27">
        <f>D19/D20</f>
        <v>-0.82229912371162051</v>
      </c>
    </row>
    <row r="28" spans="1:9" ht="17" customHeight="1" x14ac:dyDescent="0.2">
      <c r="A28">
        <v>2</v>
      </c>
      <c r="B28">
        <v>39</v>
      </c>
      <c r="C28" s="1" t="s">
        <v>22</v>
      </c>
      <c r="D28">
        <f>_xlfn.T.DIST.2T(ABS(D27),D23)</f>
        <v>0.41555077866938206</v>
      </c>
    </row>
    <row r="29" spans="1:9" x14ac:dyDescent="0.2">
      <c r="A29">
        <v>2</v>
      </c>
      <c r="B29">
        <v>38</v>
      </c>
      <c r="C29" s="1" t="s">
        <v>21</v>
      </c>
      <c r="D29">
        <f>D27*SQRT((D2+D3)/(D2*D3))</f>
        <v>-0.20322527769822538</v>
      </c>
    </row>
    <row r="30" spans="1:9" x14ac:dyDescent="0.2">
      <c r="A30">
        <v>2</v>
      </c>
      <c r="B30">
        <v>26</v>
      </c>
    </row>
    <row r="31" spans="1:9" ht="16" thickBot="1" x14ac:dyDescent="0.25">
      <c r="A31">
        <v>2</v>
      </c>
      <c r="B31">
        <v>39</v>
      </c>
      <c r="C31" s="19" t="s">
        <v>135</v>
      </c>
    </row>
    <row r="32" spans="1:9" ht="17" thickTop="1" thickBot="1" x14ac:dyDescent="0.25">
      <c r="A32">
        <v>2</v>
      </c>
      <c r="B32">
        <v>35</v>
      </c>
      <c r="C32" s="15" t="s">
        <v>127</v>
      </c>
      <c r="D32" s="21"/>
      <c r="E32" s="22"/>
      <c r="F32" s="22"/>
      <c r="G32" s="22"/>
      <c r="H32" s="22"/>
      <c r="I32" s="23"/>
    </row>
    <row r="33" spans="1:9" ht="44" customHeight="1" thickTop="1" thickBot="1" x14ac:dyDescent="0.25">
      <c r="A33">
        <v>2</v>
      </c>
      <c r="B33">
        <v>29</v>
      </c>
      <c r="C33" s="38"/>
      <c r="D33" s="38" t="s">
        <v>20</v>
      </c>
      <c r="E33" s="38" t="s">
        <v>62</v>
      </c>
      <c r="F33" s="40" t="s">
        <v>22</v>
      </c>
      <c r="G33" s="40" t="s">
        <v>21</v>
      </c>
      <c r="H33" s="37" t="s">
        <v>193</v>
      </c>
      <c r="I33" s="37"/>
    </row>
    <row r="34" spans="1:9" ht="17" thickTop="1" thickBot="1" x14ac:dyDescent="0.25">
      <c r="A34">
        <v>2</v>
      </c>
      <c r="B34">
        <v>32</v>
      </c>
      <c r="C34" s="39"/>
      <c r="D34" s="39"/>
      <c r="E34" s="39"/>
      <c r="F34" s="41"/>
      <c r="G34" s="41"/>
      <c r="H34" s="16" t="s">
        <v>194</v>
      </c>
      <c r="I34" s="16" t="s">
        <v>195</v>
      </c>
    </row>
    <row r="35" spans="1:9" ht="32" thickTop="1" thickBot="1" x14ac:dyDescent="0.25">
      <c r="A35">
        <v>2</v>
      </c>
      <c r="B35">
        <v>38</v>
      </c>
      <c r="C35" s="20" t="s">
        <v>125</v>
      </c>
      <c r="D35" s="15">
        <f>D14</f>
        <v>-0.76046171109100758</v>
      </c>
      <c r="E35" s="15">
        <f>D10</f>
        <v>84</v>
      </c>
      <c r="F35" s="15">
        <f>D15</f>
        <v>0.44910796568420019</v>
      </c>
      <c r="G35" s="15">
        <f>D16</f>
        <v>-0.18794260866747128</v>
      </c>
      <c r="H35" s="15">
        <f>D12</f>
        <v>-3.6458126993634292</v>
      </c>
      <c r="I35" s="15">
        <f>D13</f>
        <v>1.628767244817976</v>
      </c>
    </row>
    <row r="36" spans="1:9" ht="17" thickTop="1" thickBot="1" x14ac:dyDescent="0.25">
      <c r="A36">
        <v>2</v>
      </c>
      <c r="B36">
        <v>28</v>
      </c>
      <c r="C36" s="21" t="s">
        <v>129</v>
      </c>
      <c r="D36" s="22"/>
      <c r="E36" s="22"/>
      <c r="F36" s="22"/>
      <c r="G36" s="22"/>
      <c r="H36" s="22"/>
      <c r="I36" s="23"/>
    </row>
    <row r="37" spans="1:9" ht="32" thickTop="1" thickBot="1" x14ac:dyDescent="0.25">
      <c r="A37">
        <v>2</v>
      </c>
      <c r="B37">
        <v>33</v>
      </c>
      <c r="C37" s="20" t="s">
        <v>125</v>
      </c>
      <c r="D37" s="15">
        <f>D27</f>
        <v>-0.82229912371162051</v>
      </c>
      <c r="E37" s="15">
        <f>D23</f>
        <v>42.392080560527596</v>
      </c>
      <c r="F37" s="15">
        <f>D28</f>
        <v>0.41555077866938206</v>
      </c>
      <c r="G37" s="15">
        <f>D29</f>
        <v>-0.20322527769822538</v>
      </c>
      <c r="H37" s="15">
        <f>D25</f>
        <v>-3.4474868304651785</v>
      </c>
      <c r="I37" s="15">
        <f>D26</f>
        <v>1.4304413759197252</v>
      </c>
    </row>
    <row r="38" spans="1:9" ht="16" thickTop="1" x14ac:dyDescent="0.2">
      <c r="A38">
        <v>2</v>
      </c>
      <c r="B38">
        <v>34</v>
      </c>
    </row>
    <row r="39" spans="1:9" x14ac:dyDescent="0.2">
      <c r="A39">
        <v>2</v>
      </c>
      <c r="B39">
        <v>31</v>
      </c>
    </row>
    <row r="40" spans="1:9" x14ac:dyDescent="0.2">
      <c r="A40">
        <v>2</v>
      </c>
      <c r="B40">
        <v>30</v>
      </c>
    </row>
    <row r="41" spans="1:9" x14ac:dyDescent="0.2">
      <c r="A41">
        <v>2</v>
      </c>
      <c r="B41">
        <v>31</v>
      </c>
    </row>
    <row r="42" spans="1:9" x14ac:dyDescent="0.2">
      <c r="A42">
        <v>2</v>
      </c>
      <c r="B42">
        <v>26</v>
      </c>
    </row>
    <row r="43" spans="1:9" x14ac:dyDescent="0.2">
      <c r="A43">
        <v>2</v>
      </c>
      <c r="B43">
        <v>32</v>
      </c>
    </row>
    <row r="44" spans="1:9" x14ac:dyDescent="0.2">
      <c r="A44">
        <v>2</v>
      </c>
      <c r="B44">
        <v>31</v>
      </c>
    </row>
    <row r="45" spans="1:9" x14ac:dyDescent="0.2">
      <c r="A45">
        <v>2</v>
      </c>
      <c r="B45">
        <v>35</v>
      </c>
    </row>
    <row r="46" spans="1:9" x14ac:dyDescent="0.2">
      <c r="A46">
        <v>2</v>
      </c>
      <c r="B46">
        <v>28</v>
      </c>
    </row>
    <row r="47" spans="1:9" x14ac:dyDescent="0.2">
      <c r="A47">
        <v>2</v>
      </c>
      <c r="B47">
        <v>22</v>
      </c>
    </row>
    <row r="48" spans="1:9" x14ac:dyDescent="0.2">
      <c r="A48">
        <v>2</v>
      </c>
      <c r="B48">
        <v>38</v>
      </c>
    </row>
    <row r="49" spans="1:2" x14ac:dyDescent="0.2">
      <c r="A49">
        <v>2</v>
      </c>
      <c r="B49">
        <v>29</v>
      </c>
    </row>
    <row r="50" spans="1:2" x14ac:dyDescent="0.2">
      <c r="A50">
        <v>2</v>
      </c>
      <c r="B50">
        <v>39</v>
      </c>
    </row>
    <row r="51" spans="1:2" x14ac:dyDescent="0.2">
      <c r="A51">
        <v>2</v>
      </c>
      <c r="B51">
        <v>30</v>
      </c>
    </row>
    <row r="52" spans="1:2" x14ac:dyDescent="0.2">
      <c r="A52">
        <v>2</v>
      </c>
      <c r="B52">
        <v>40</v>
      </c>
    </row>
    <row r="53" spans="1:2" x14ac:dyDescent="0.2">
      <c r="A53">
        <v>2</v>
      </c>
      <c r="B53">
        <v>36</v>
      </c>
    </row>
    <row r="54" spans="1:2" x14ac:dyDescent="0.2">
      <c r="A54">
        <v>2</v>
      </c>
      <c r="B54">
        <v>29</v>
      </c>
    </row>
    <row r="55" spans="1:2" x14ac:dyDescent="0.2">
      <c r="A55">
        <v>2</v>
      </c>
      <c r="B55">
        <v>34</v>
      </c>
    </row>
    <row r="56" spans="1:2" x14ac:dyDescent="0.2">
      <c r="A56">
        <v>2</v>
      </c>
      <c r="B56">
        <v>32</v>
      </c>
    </row>
    <row r="57" spans="1:2" x14ac:dyDescent="0.2">
      <c r="A57">
        <v>2</v>
      </c>
      <c r="B57">
        <v>35</v>
      </c>
    </row>
    <row r="58" spans="1:2" x14ac:dyDescent="0.2">
      <c r="A58">
        <v>2</v>
      </c>
      <c r="B58">
        <v>37</v>
      </c>
    </row>
    <row r="59" spans="1:2" x14ac:dyDescent="0.2">
      <c r="A59">
        <v>2</v>
      </c>
      <c r="B59">
        <v>40</v>
      </c>
    </row>
    <row r="60" spans="1:2" x14ac:dyDescent="0.2">
      <c r="A60">
        <v>2</v>
      </c>
      <c r="B60">
        <v>38</v>
      </c>
    </row>
    <row r="61" spans="1:2" x14ac:dyDescent="0.2">
      <c r="A61">
        <v>2</v>
      </c>
      <c r="B61">
        <v>24</v>
      </c>
    </row>
    <row r="62" spans="1:2" x14ac:dyDescent="0.2">
      <c r="A62">
        <v>2</v>
      </c>
      <c r="B62">
        <v>33</v>
      </c>
    </row>
    <row r="63" spans="1:2" x14ac:dyDescent="0.2">
      <c r="A63">
        <v>2</v>
      </c>
      <c r="B63">
        <v>37</v>
      </c>
    </row>
    <row r="64" spans="1:2" x14ac:dyDescent="0.2">
      <c r="A64">
        <v>2</v>
      </c>
      <c r="B64">
        <v>34</v>
      </c>
    </row>
    <row r="65" spans="1:2" x14ac:dyDescent="0.2">
      <c r="A65">
        <v>2</v>
      </c>
      <c r="B65">
        <v>40</v>
      </c>
    </row>
    <row r="66" spans="1:2" x14ac:dyDescent="0.2">
      <c r="A66">
        <v>2</v>
      </c>
      <c r="B66">
        <v>32</v>
      </c>
    </row>
    <row r="67" spans="1:2" x14ac:dyDescent="0.2">
      <c r="A67">
        <v>2</v>
      </c>
      <c r="B67">
        <v>39</v>
      </c>
    </row>
    <row r="68" spans="1:2" x14ac:dyDescent="0.2">
      <c r="A68">
        <v>2</v>
      </c>
      <c r="B68">
        <v>37</v>
      </c>
    </row>
    <row r="69" spans="1:2" x14ac:dyDescent="0.2">
      <c r="A69">
        <v>2</v>
      </c>
      <c r="B69">
        <v>39</v>
      </c>
    </row>
    <row r="70" spans="1:2" x14ac:dyDescent="0.2">
      <c r="A70">
        <v>2</v>
      </c>
      <c r="B70">
        <v>30</v>
      </c>
    </row>
    <row r="71" spans="1:2" x14ac:dyDescent="0.2">
      <c r="A71">
        <v>2</v>
      </c>
      <c r="B71">
        <v>28</v>
      </c>
    </row>
    <row r="72" spans="1:2" x14ac:dyDescent="0.2">
      <c r="A72">
        <v>2</v>
      </c>
      <c r="B72">
        <v>16</v>
      </c>
    </row>
    <row r="73" spans="1:2" x14ac:dyDescent="0.2">
      <c r="A73">
        <v>2</v>
      </c>
      <c r="B73">
        <v>35</v>
      </c>
    </row>
    <row r="74" spans="1:2" x14ac:dyDescent="0.2">
      <c r="A74">
        <v>2</v>
      </c>
      <c r="B74">
        <v>32</v>
      </c>
    </row>
    <row r="75" spans="1:2" x14ac:dyDescent="0.2">
      <c r="A75">
        <v>2</v>
      </c>
      <c r="B75">
        <v>28</v>
      </c>
    </row>
    <row r="76" spans="1:2" x14ac:dyDescent="0.2">
      <c r="A76">
        <v>2</v>
      </c>
      <c r="B76">
        <v>32</v>
      </c>
    </row>
    <row r="77" spans="1:2" x14ac:dyDescent="0.2">
      <c r="A77">
        <v>2</v>
      </c>
      <c r="B77">
        <v>22</v>
      </c>
    </row>
    <row r="78" spans="1:2" x14ac:dyDescent="0.2">
      <c r="A78">
        <v>2</v>
      </c>
      <c r="B78">
        <v>33</v>
      </c>
    </row>
    <row r="79" spans="1:2" x14ac:dyDescent="0.2">
      <c r="A79">
        <v>2</v>
      </c>
      <c r="B79">
        <v>28</v>
      </c>
    </row>
    <row r="80" spans="1:2" x14ac:dyDescent="0.2">
      <c r="A80">
        <v>2</v>
      </c>
      <c r="B80">
        <v>35</v>
      </c>
    </row>
    <row r="81" spans="1:2" x14ac:dyDescent="0.2">
      <c r="A81">
        <v>2</v>
      </c>
      <c r="B81">
        <v>14</v>
      </c>
    </row>
    <row r="82" spans="1:2" x14ac:dyDescent="0.2">
      <c r="A82">
        <v>2</v>
      </c>
      <c r="B82">
        <v>36</v>
      </c>
    </row>
    <row r="83" spans="1:2" x14ac:dyDescent="0.2">
      <c r="A83">
        <v>2</v>
      </c>
      <c r="B83">
        <v>39</v>
      </c>
    </row>
    <row r="84" spans="1:2" x14ac:dyDescent="0.2">
      <c r="A84">
        <v>2</v>
      </c>
      <c r="B84">
        <v>38</v>
      </c>
    </row>
    <row r="85" spans="1:2" x14ac:dyDescent="0.2">
      <c r="A85">
        <v>2</v>
      </c>
      <c r="B85">
        <v>34</v>
      </c>
    </row>
    <row r="86" spans="1:2" x14ac:dyDescent="0.2">
      <c r="A86">
        <v>2</v>
      </c>
      <c r="B86">
        <v>30</v>
      </c>
    </row>
    <row r="87" spans="1:2" x14ac:dyDescent="0.2">
      <c r="A87">
        <v>2</v>
      </c>
      <c r="B87">
        <v>37</v>
      </c>
    </row>
  </sheetData>
  <sortState ref="A2:C87">
    <sortCondition ref="A2"/>
  </sortState>
  <mergeCells count="6">
    <mergeCell ref="H33:I33"/>
    <mergeCell ref="C33:C34"/>
    <mergeCell ref="D33:D34"/>
    <mergeCell ref="E33:E34"/>
    <mergeCell ref="F33:F34"/>
    <mergeCell ref="G33:G34"/>
  </mergeCells>
  <pageMargins left="0.75" right="0.75" top="1" bottom="1" header="0.5" footer="0.5"/>
  <pageSetup orientation="portrait" horizontalDpi="4294967292" verticalDpi="429496729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7"/>
  <sheetViews>
    <sheetView zoomScale="150" zoomScaleNormal="150" zoomScalePageLayoutView="150" workbookViewId="0"/>
  </sheetViews>
  <sheetFormatPr baseColWidth="10" defaultRowHeight="15" x14ac:dyDescent="0.2"/>
  <cols>
    <col min="1" max="1" width="15.33203125" customWidth="1"/>
    <col min="2" max="2" width="18" customWidth="1"/>
    <col min="3" max="3" width="9" customWidth="1"/>
    <col min="4" max="4" width="18.1640625" customWidth="1"/>
    <col min="5" max="5" width="13.5" customWidth="1"/>
    <col min="6" max="6" width="9.6640625" customWidth="1"/>
    <col min="7" max="7" width="7.83203125" customWidth="1"/>
    <col min="8" max="8" width="7.33203125" customWidth="1"/>
    <col min="9" max="9" width="4.1640625" customWidth="1"/>
    <col min="10" max="10" width="6.5" customWidth="1"/>
    <col min="11" max="11" width="8.33203125" customWidth="1"/>
  </cols>
  <sheetData>
    <row r="1" spans="1:7" x14ac:dyDescent="0.2">
      <c r="A1" t="s">
        <v>8</v>
      </c>
      <c r="B1" t="s">
        <v>9</v>
      </c>
      <c r="C1" t="s">
        <v>23</v>
      </c>
      <c r="E1" s="32" t="s">
        <v>108</v>
      </c>
      <c r="F1" s="32" t="s">
        <v>47</v>
      </c>
      <c r="G1" s="32" t="s">
        <v>124</v>
      </c>
    </row>
    <row r="2" spans="1:7" x14ac:dyDescent="0.2">
      <c r="A2">
        <v>32</v>
      </c>
      <c r="B2">
        <v>35</v>
      </c>
      <c r="C2">
        <f>A2-B2</f>
        <v>-3</v>
      </c>
      <c r="D2" t="s">
        <v>8</v>
      </c>
      <c r="E2">
        <f>COUNT(A2:A87)</f>
        <v>86</v>
      </c>
      <c r="F2">
        <f>AVERAGE(A2:A87)</f>
        <v>31.093023255813954</v>
      </c>
      <c r="G2">
        <f>_xlfn.STDEV.S(A2:A87)</f>
        <v>5.7998537648435899</v>
      </c>
    </row>
    <row r="3" spans="1:7" x14ac:dyDescent="0.2">
      <c r="A3">
        <v>38</v>
      </c>
      <c r="B3">
        <v>40</v>
      </c>
      <c r="C3">
        <f t="shared" ref="C3:C66" si="0">A3-B3</f>
        <v>-2</v>
      </c>
      <c r="D3" t="s">
        <v>9</v>
      </c>
      <c r="E3">
        <f>COUNT(B2:B87)</f>
        <v>86</v>
      </c>
      <c r="F3">
        <f>AVERAGE(B2:B87)</f>
        <v>32.52325581395349</v>
      </c>
      <c r="G3">
        <f>_xlfn.STDEV.S(B2:B87)</f>
        <v>5.3527931008818319</v>
      </c>
    </row>
    <row r="4" spans="1:7" x14ac:dyDescent="0.2">
      <c r="A4">
        <v>33</v>
      </c>
      <c r="B4">
        <v>38</v>
      </c>
      <c r="C4">
        <f t="shared" si="0"/>
        <v>-5</v>
      </c>
      <c r="D4" t="s">
        <v>18</v>
      </c>
      <c r="E4">
        <f>E2</f>
        <v>86</v>
      </c>
    </row>
    <row r="5" spans="1:7" x14ac:dyDescent="0.2">
      <c r="A5">
        <v>23</v>
      </c>
      <c r="B5">
        <v>35</v>
      </c>
      <c r="C5">
        <f t="shared" si="0"/>
        <v>-12</v>
      </c>
      <c r="D5" t="s">
        <v>134</v>
      </c>
      <c r="E5">
        <f>AVERAGE(C2:C87)</f>
        <v>-1.430232558139535</v>
      </c>
    </row>
    <row r="6" spans="1:7" ht="14" customHeight="1" x14ac:dyDescent="0.2">
      <c r="A6">
        <v>36</v>
      </c>
      <c r="B6">
        <v>38</v>
      </c>
      <c r="C6">
        <f t="shared" si="0"/>
        <v>-2</v>
      </c>
      <c r="D6" t="s">
        <v>153</v>
      </c>
      <c r="E6">
        <f>_xlfn.STDEV.S(C2:C87)</f>
        <v>4.3832319466600911</v>
      </c>
    </row>
    <row r="7" spans="1:7" x14ac:dyDescent="0.2">
      <c r="A7">
        <v>25</v>
      </c>
      <c r="B7">
        <v>31</v>
      </c>
      <c r="C7">
        <f t="shared" si="0"/>
        <v>-6</v>
      </c>
      <c r="D7" t="s">
        <v>154</v>
      </c>
      <c r="E7">
        <f>E6/SQRT(E4)</f>
        <v>0.47265605640226344</v>
      </c>
    </row>
    <row r="8" spans="1:7" x14ac:dyDescent="0.2">
      <c r="A8">
        <v>39</v>
      </c>
      <c r="B8">
        <v>39</v>
      </c>
      <c r="C8">
        <f t="shared" si="0"/>
        <v>0</v>
      </c>
      <c r="D8" t="s">
        <v>62</v>
      </c>
      <c r="E8">
        <f>E4-1</f>
        <v>85</v>
      </c>
    </row>
    <row r="9" spans="1:7" x14ac:dyDescent="0.2">
      <c r="A9">
        <v>23</v>
      </c>
      <c r="B9">
        <v>30</v>
      </c>
      <c r="C9">
        <f t="shared" si="0"/>
        <v>-7</v>
      </c>
      <c r="D9" t="s">
        <v>20</v>
      </c>
      <c r="E9">
        <f>(F2-F3)/(E6/SQRT(E4))</f>
        <v>-3.025947808700685</v>
      </c>
    </row>
    <row r="10" spans="1:7" x14ac:dyDescent="0.2">
      <c r="A10">
        <v>38</v>
      </c>
      <c r="B10">
        <v>38</v>
      </c>
      <c r="C10">
        <f t="shared" si="0"/>
        <v>0</v>
      </c>
      <c r="D10" t="s">
        <v>188</v>
      </c>
      <c r="E10">
        <f>_xlfn.T.INV.2T(0.05,E8)</f>
        <v>1.9882679074772251</v>
      </c>
    </row>
    <row r="11" spans="1:7" x14ac:dyDescent="0.2">
      <c r="A11">
        <v>31</v>
      </c>
      <c r="B11">
        <v>26</v>
      </c>
      <c r="C11">
        <f t="shared" si="0"/>
        <v>5</v>
      </c>
      <c r="D11" t="s">
        <v>191</v>
      </c>
      <c r="E11">
        <f>_xlfn.T.DIST.2T(ABS(E9),E8)</f>
        <v>3.2788701432584686E-3</v>
      </c>
    </row>
    <row r="12" spans="1:7" x14ac:dyDescent="0.2">
      <c r="A12">
        <v>31</v>
      </c>
      <c r="B12">
        <v>34</v>
      </c>
      <c r="C12">
        <f t="shared" si="0"/>
        <v>-3</v>
      </c>
      <c r="D12" t="s">
        <v>189</v>
      </c>
      <c r="E12">
        <f>E5-E10*E7</f>
        <v>-2.3699994263589006</v>
      </c>
    </row>
    <row r="13" spans="1:7" x14ac:dyDescent="0.2">
      <c r="A13">
        <v>34</v>
      </c>
      <c r="B13">
        <v>39</v>
      </c>
      <c r="C13">
        <f t="shared" si="0"/>
        <v>-5</v>
      </c>
      <c r="D13" t="s">
        <v>190</v>
      </c>
      <c r="E13">
        <f>E5+E10*E7</f>
        <v>-0.49046568992016937</v>
      </c>
    </row>
    <row r="14" spans="1:7" x14ac:dyDescent="0.2">
      <c r="A14">
        <v>35</v>
      </c>
      <c r="B14">
        <v>35</v>
      </c>
      <c r="C14">
        <f t="shared" si="0"/>
        <v>0</v>
      </c>
      <c r="D14" t="s">
        <v>21</v>
      </c>
      <c r="E14">
        <f>E9/SQRT(E4)</f>
        <v>-0.32629634378106243</v>
      </c>
    </row>
    <row r="15" spans="1:7" x14ac:dyDescent="0.2">
      <c r="A15">
        <v>24</v>
      </c>
      <c r="B15">
        <v>29</v>
      </c>
      <c r="C15">
        <f t="shared" si="0"/>
        <v>-5</v>
      </c>
    </row>
    <row r="16" spans="1:7" ht="16" thickBot="1" x14ac:dyDescent="0.25">
      <c r="A16">
        <v>31</v>
      </c>
      <c r="B16">
        <v>32</v>
      </c>
      <c r="C16">
        <f t="shared" si="0"/>
        <v>-1</v>
      </c>
      <c r="D16" t="s">
        <v>150</v>
      </c>
    </row>
    <row r="17" spans="1:11" ht="17" thickTop="1" thickBot="1" x14ac:dyDescent="0.25">
      <c r="A17">
        <v>35</v>
      </c>
      <c r="B17">
        <v>38</v>
      </c>
      <c r="C17">
        <f t="shared" si="0"/>
        <v>-3</v>
      </c>
      <c r="D17" s="16"/>
      <c r="E17" s="16" t="s">
        <v>47</v>
      </c>
      <c r="F17" s="16" t="s">
        <v>124</v>
      </c>
      <c r="G17" s="16" t="s">
        <v>152</v>
      </c>
      <c r="H17" s="16" t="s">
        <v>20</v>
      </c>
      <c r="I17" s="16" t="s">
        <v>62</v>
      </c>
      <c r="J17" s="16" t="s">
        <v>192</v>
      </c>
      <c r="K17" s="34" t="s">
        <v>21</v>
      </c>
    </row>
    <row r="18" spans="1:11" ht="17" thickTop="1" thickBot="1" x14ac:dyDescent="0.25">
      <c r="A18">
        <v>19</v>
      </c>
      <c r="B18">
        <v>28</v>
      </c>
      <c r="C18">
        <f t="shared" si="0"/>
        <v>-9</v>
      </c>
      <c r="D18" s="20" t="s">
        <v>151</v>
      </c>
      <c r="E18" s="15">
        <f>E5</f>
        <v>-1.430232558139535</v>
      </c>
      <c r="F18" s="15">
        <f>E6</f>
        <v>4.3832319466600911</v>
      </c>
      <c r="G18" s="15">
        <f>E7</f>
        <v>0.47265605640226344</v>
      </c>
      <c r="H18" s="15">
        <f>E9</f>
        <v>-3.025947808700685</v>
      </c>
      <c r="I18" s="15">
        <f>E8</f>
        <v>85</v>
      </c>
      <c r="J18" s="15">
        <f>E11</f>
        <v>3.2788701432584686E-3</v>
      </c>
      <c r="K18" s="15">
        <f>E14</f>
        <v>-0.32629634378106243</v>
      </c>
    </row>
    <row r="19" spans="1:11" ht="16" thickTop="1" x14ac:dyDescent="0.2">
      <c r="A19">
        <v>37</v>
      </c>
      <c r="B19">
        <v>33</v>
      </c>
      <c r="C19">
        <f t="shared" si="0"/>
        <v>4</v>
      </c>
    </row>
    <row r="20" spans="1:11" ht="16" thickBot="1" x14ac:dyDescent="0.25">
      <c r="A20">
        <v>32</v>
      </c>
      <c r="B20">
        <v>34</v>
      </c>
      <c r="C20">
        <f t="shared" si="0"/>
        <v>-2</v>
      </c>
      <c r="D20" t="s">
        <v>185</v>
      </c>
    </row>
    <row r="21" spans="1:11" ht="17" thickTop="1" thickBot="1" x14ac:dyDescent="0.25">
      <c r="A21">
        <v>33</v>
      </c>
      <c r="B21">
        <v>31</v>
      </c>
      <c r="C21">
        <f t="shared" si="0"/>
        <v>2</v>
      </c>
      <c r="D21" s="15" t="s">
        <v>187</v>
      </c>
      <c r="E21" s="15">
        <f>E12</f>
        <v>-2.3699994263589006</v>
      </c>
    </row>
    <row r="22" spans="1:11" ht="17" thickTop="1" thickBot="1" x14ac:dyDescent="0.25">
      <c r="A22">
        <v>26</v>
      </c>
      <c r="B22">
        <v>30</v>
      </c>
      <c r="C22">
        <f t="shared" si="0"/>
        <v>-4</v>
      </c>
      <c r="D22" s="15" t="s">
        <v>186</v>
      </c>
      <c r="E22" s="15">
        <f>E13</f>
        <v>-0.49046568992016937</v>
      </c>
    </row>
    <row r="23" spans="1:11" ht="16" thickTop="1" x14ac:dyDescent="0.2">
      <c r="A23">
        <v>20</v>
      </c>
      <c r="B23">
        <v>31</v>
      </c>
      <c r="C23">
        <f t="shared" si="0"/>
        <v>-11</v>
      </c>
    </row>
    <row r="24" spans="1:11" x14ac:dyDescent="0.2">
      <c r="A24">
        <v>25</v>
      </c>
      <c r="B24">
        <v>26</v>
      </c>
      <c r="C24">
        <f t="shared" si="0"/>
        <v>-1</v>
      </c>
    </row>
    <row r="25" spans="1:11" x14ac:dyDescent="0.2">
      <c r="A25">
        <v>33</v>
      </c>
      <c r="B25">
        <v>32</v>
      </c>
      <c r="C25">
        <f t="shared" si="0"/>
        <v>1</v>
      </c>
    </row>
    <row r="26" spans="1:11" x14ac:dyDescent="0.2">
      <c r="A26">
        <v>27</v>
      </c>
      <c r="B26">
        <v>31</v>
      </c>
      <c r="C26">
        <f t="shared" si="0"/>
        <v>-4</v>
      </c>
    </row>
    <row r="27" spans="1:11" x14ac:dyDescent="0.2">
      <c r="A27">
        <v>30</v>
      </c>
      <c r="B27">
        <v>35</v>
      </c>
      <c r="C27">
        <f t="shared" si="0"/>
        <v>-5</v>
      </c>
    </row>
    <row r="28" spans="1:11" x14ac:dyDescent="0.2">
      <c r="A28">
        <v>36</v>
      </c>
      <c r="B28">
        <v>28</v>
      </c>
      <c r="C28">
        <f t="shared" si="0"/>
        <v>8</v>
      </c>
    </row>
    <row r="29" spans="1:11" x14ac:dyDescent="0.2">
      <c r="A29">
        <v>32</v>
      </c>
      <c r="B29">
        <v>34</v>
      </c>
      <c r="C29">
        <f t="shared" si="0"/>
        <v>-2</v>
      </c>
    </row>
    <row r="30" spans="1:11" x14ac:dyDescent="0.2">
      <c r="A30">
        <v>34</v>
      </c>
      <c r="B30">
        <v>37</v>
      </c>
      <c r="C30">
        <f t="shared" si="0"/>
        <v>-3</v>
      </c>
    </row>
    <row r="31" spans="1:11" x14ac:dyDescent="0.2">
      <c r="A31">
        <v>24</v>
      </c>
      <c r="B31">
        <v>22</v>
      </c>
      <c r="C31">
        <f t="shared" si="0"/>
        <v>2</v>
      </c>
    </row>
    <row r="32" spans="1:11" x14ac:dyDescent="0.2">
      <c r="A32">
        <v>38</v>
      </c>
      <c r="B32">
        <v>38</v>
      </c>
      <c r="C32">
        <f t="shared" si="0"/>
        <v>0</v>
      </c>
    </row>
    <row r="33" spans="1:3" x14ac:dyDescent="0.2">
      <c r="A33">
        <v>16</v>
      </c>
      <c r="B33">
        <v>29</v>
      </c>
      <c r="C33">
        <f t="shared" si="0"/>
        <v>-13</v>
      </c>
    </row>
    <row r="34" spans="1:3" x14ac:dyDescent="0.2">
      <c r="A34">
        <v>29</v>
      </c>
      <c r="B34">
        <v>26</v>
      </c>
      <c r="C34">
        <f t="shared" si="0"/>
        <v>3</v>
      </c>
    </row>
    <row r="35" spans="1:3" x14ac:dyDescent="0.2">
      <c r="A35">
        <v>31</v>
      </c>
      <c r="B35">
        <v>32</v>
      </c>
      <c r="C35">
        <f t="shared" si="0"/>
        <v>-1</v>
      </c>
    </row>
    <row r="36" spans="1:3" x14ac:dyDescent="0.2">
      <c r="A36">
        <v>38</v>
      </c>
      <c r="B36">
        <v>39</v>
      </c>
      <c r="C36">
        <f t="shared" si="0"/>
        <v>-1</v>
      </c>
    </row>
    <row r="37" spans="1:3" x14ac:dyDescent="0.2">
      <c r="A37">
        <v>36</v>
      </c>
      <c r="B37">
        <v>30</v>
      </c>
      <c r="C37">
        <f t="shared" si="0"/>
        <v>6</v>
      </c>
    </row>
    <row r="38" spans="1:3" x14ac:dyDescent="0.2">
      <c r="A38">
        <v>40</v>
      </c>
      <c r="B38">
        <v>40</v>
      </c>
      <c r="C38">
        <f t="shared" si="0"/>
        <v>0</v>
      </c>
    </row>
    <row r="39" spans="1:3" x14ac:dyDescent="0.2">
      <c r="A39">
        <v>35</v>
      </c>
      <c r="B39">
        <v>36</v>
      </c>
      <c r="C39">
        <f t="shared" si="0"/>
        <v>-1</v>
      </c>
    </row>
    <row r="40" spans="1:3" x14ac:dyDescent="0.2">
      <c r="A40">
        <v>24</v>
      </c>
      <c r="B40">
        <v>29</v>
      </c>
      <c r="C40">
        <f t="shared" si="0"/>
        <v>-5</v>
      </c>
    </row>
    <row r="41" spans="1:3" x14ac:dyDescent="0.2">
      <c r="A41">
        <v>33</v>
      </c>
      <c r="B41">
        <v>34</v>
      </c>
      <c r="C41">
        <f t="shared" si="0"/>
        <v>-1</v>
      </c>
    </row>
    <row r="42" spans="1:3" x14ac:dyDescent="0.2">
      <c r="A42">
        <v>33</v>
      </c>
      <c r="B42">
        <v>32</v>
      </c>
      <c r="C42">
        <f t="shared" si="0"/>
        <v>1</v>
      </c>
    </row>
    <row r="43" spans="1:3" x14ac:dyDescent="0.2">
      <c r="A43">
        <v>37</v>
      </c>
      <c r="B43">
        <v>35</v>
      </c>
      <c r="C43">
        <f t="shared" si="0"/>
        <v>2</v>
      </c>
    </row>
    <row r="44" spans="1:3" x14ac:dyDescent="0.2">
      <c r="A44">
        <v>38</v>
      </c>
      <c r="B44">
        <v>37</v>
      </c>
      <c r="C44">
        <f t="shared" si="0"/>
        <v>1</v>
      </c>
    </row>
    <row r="45" spans="1:3" x14ac:dyDescent="0.2">
      <c r="A45">
        <v>33</v>
      </c>
      <c r="B45">
        <v>40</v>
      </c>
      <c r="C45">
        <f t="shared" si="0"/>
        <v>-7</v>
      </c>
    </row>
    <row r="46" spans="1:3" x14ac:dyDescent="0.2">
      <c r="A46">
        <v>37</v>
      </c>
      <c r="B46">
        <v>35</v>
      </c>
      <c r="C46">
        <f t="shared" si="0"/>
        <v>2</v>
      </c>
    </row>
    <row r="47" spans="1:3" x14ac:dyDescent="0.2">
      <c r="A47">
        <v>38</v>
      </c>
      <c r="B47">
        <v>38</v>
      </c>
      <c r="C47">
        <f t="shared" si="0"/>
        <v>0</v>
      </c>
    </row>
    <row r="48" spans="1:3" x14ac:dyDescent="0.2">
      <c r="A48">
        <v>17</v>
      </c>
      <c r="B48">
        <v>24</v>
      </c>
      <c r="C48">
        <f t="shared" si="0"/>
        <v>-7</v>
      </c>
    </row>
    <row r="49" spans="1:3" x14ac:dyDescent="0.2">
      <c r="A49">
        <v>34</v>
      </c>
      <c r="B49">
        <v>33</v>
      </c>
      <c r="C49">
        <f t="shared" si="0"/>
        <v>1</v>
      </c>
    </row>
    <row r="50" spans="1:3" x14ac:dyDescent="0.2">
      <c r="A50">
        <v>37</v>
      </c>
      <c r="B50">
        <v>37</v>
      </c>
      <c r="C50">
        <f t="shared" si="0"/>
        <v>0</v>
      </c>
    </row>
    <row r="51" spans="1:3" x14ac:dyDescent="0.2">
      <c r="A51">
        <v>38</v>
      </c>
      <c r="B51">
        <v>34</v>
      </c>
      <c r="C51">
        <f t="shared" si="0"/>
        <v>4</v>
      </c>
    </row>
    <row r="52" spans="1:3" x14ac:dyDescent="0.2">
      <c r="A52">
        <v>38</v>
      </c>
      <c r="B52">
        <v>40</v>
      </c>
      <c r="C52">
        <f t="shared" si="0"/>
        <v>-2</v>
      </c>
    </row>
    <row r="53" spans="1:3" x14ac:dyDescent="0.2">
      <c r="A53">
        <v>39</v>
      </c>
      <c r="B53">
        <v>37</v>
      </c>
      <c r="C53">
        <f t="shared" si="0"/>
        <v>2</v>
      </c>
    </row>
    <row r="54" spans="1:3" x14ac:dyDescent="0.2">
      <c r="A54">
        <v>34</v>
      </c>
      <c r="B54">
        <v>32</v>
      </c>
      <c r="C54">
        <f t="shared" si="0"/>
        <v>2</v>
      </c>
    </row>
    <row r="55" spans="1:3" x14ac:dyDescent="0.2">
      <c r="A55">
        <v>33</v>
      </c>
      <c r="B55">
        <v>39</v>
      </c>
      <c r="C55">
        <f t="shared" si="0"/>
        <v>-6</v>
      </c>
    </row>
    <row r="56" spans="1:3" x14ac:dyDescent="0.2">
      <c r="A56">
        <v>35</v>
      </c>
      <c r="B56">
        <v>37</v>
      </c>
      <c r="C56">
        <f t="shared" si="0"/>
        <v>-2</v>
      </c>
    </row>
    <row r="57" spans="1:3" x14ac:dyDescent="0.2">
      <c r="A57">
        <v>30</v>
      </c>
      <c r="B57">
        <v>39</v>
      </c>
      <c r="C57">
        <f t="shared" si="0"/>
        <v>-9</v>
      </c>
    </row>
    <row r="58" spans="1:3" x14ac:dyDescent="0.2">
      <c r="A58">
        <v>27</v>
      </c>
      <c r="B58">
        <v>30</v>
      </c>
      <c r="C58">
        <f t="shared" si="0"/>
        <v>-3</v>
      </c>
    </row>
    <row r="59" spans="1:3" x14ac:dyDescent="0.2">
      <c r="A59">
        <v>28</v>
      </c>
      <c r="B59">
        <v>28</v>
      </c>
      <c r="C59">
        <f t="shared" si="0"/>
        <v>0</v>
      </c>
    </row>
    <row r="60" spans="1:3" x14ac:dyDescent="0.2">
      <c r="A60">
        <v>33</v>
      </c>
      <c r="B60">
        <v>32</v>
      </c>
      <c r="C60">
        <f t="shared" si="0"/>
        <v>1</v>
      </c>
    </row>
    <row r="61" spans="1:3" x14ac:dyDescent="0.2">
      <c r="A61">
        <v>21</v>
      </c>
      <c r="B61">
        <v>16</v>
      </c>
      <c r="C61">
        <f t="shared" si="0"/>
        <v>5</v>
      </c>
    </row>
    <row r="62" spans="1:3" x14ac:dyDescent="0.2">
      <c r="A62">
        <v>37</v>
      </c>
      <c r="B62">
        <v>35</v>
      </c>
      <c r="C62">
        <f t="shared" si="0"/>
        <v>2</v>
      </c>
    </row>
    <row r="63" spans="1:3" x14ac:dyDescent="0.2">
      <c r="A63">
        <v>23</v>
      </c>
      <c r="B63">
        <v>32</v>
      </c>
      <c r="C63">
        <f t="shared" si="0"/>
        <v>-9</v>
      </c>
    </row>
    <row r="64" spans="1:3" x14ac:dyDescent="0.2">
      <c r="A64">
        <v>31</v>
      </c>
      <c r="B64">
        <v>28</v>
      </c>
      <c r="C64">
        <f t="shared" si="0"/>
        <v>3</v>
      </c>
    </row>
    <row r="65" spans="1:3" x14ac:dyDescent="0.2">
      <c r="A65">
        <v>30</v>
      </c>
      <c r="B65">
        <v>32</v>
      </c>
      <c r="C65">
        <f t="shared" si="0"/>
        <v>-2</v>
      </c>
    </row>
    <row r="66" spans="1:3" x14ac:dyDescent="0.2">
      <c r="A66">
        <v>28</v>
      </c>
      <c r="B66">
        <v>22</v>
      </c>
      <c r="C66">
        <f t="shared" si="0"/>
        <v>6</v>
      </c>
    </row>
    <row r="67" spans="1:3" x14ac:dyDescent="0.2">
      <c r="A67">
        <v>32</v>
      </c>
      <c r="B67">
        <v>28</v>
      </c>
      <c r="C67">
        <f t="shared" ref="C67:C87" si="1">A67-B67</f>
        <v>4</v>
      </c>
    </row>
    <row r="68" spans="1:3" x14ac:dyDescent="0.2">
      <c r="A68">
        <v>30</v>
      </c>
      <c r="B68">
        <v>35</v>
      </c>
      <c r="C68">
        <f t="shared" si="1"/>
        <v>-5</v>
      </c>
    </row>
    <row r="69" spans="1:3" x14ac:dyDescent="0.2">
      <c r="A69">
        <v>36</v>
      </c>
      <c r="B69">
        <v>33</v>
      </c>
      <c r="C69">
        <f t="shared" si="1"/>
        <v>3</v>
      </c>
    </row>
    <row r="70" spans="1:3" x14ac:dyDescent="0.2">
      <c r="A70">
        <v>35</v>
      </c>
      <c r="B70">
        <v>28</v>
      </c>
      <c r="C70">
        <f t="shared" si="1"/>
        <v>7</v>
      </c>
    </row>
    <row r="71" spans="1:3" x14ac:dyDescent="0.2">
      <c r="A71">
        <v>31</v>
      </c>
      <c r="B71">
        <v>35</v>
      </c>
      <c r="C71">
        <f t="shared" si="1"/>
        <v>-4</v>
      </c>
    </row>
    <row r="72" spans="1:3" x14ac:dyDescent="0.2">
      <c r="A72">
        <v>30</v>
      </c>
      <c r="B72">
        <v>27</v>
      </c>
      <c r="C72">
        <f t="shared" si="1"/>
        <v>3</v>
      </c>
    </row>
    <row r="73" spans="1:3" x14ac:dyDescent="0.2">
      <c r="A73">
        <v>21</v>
      </c>
      <c r="B73">
        <v>14</v>
      </c>
      <c r="C73">
        <f t="shared" si="1"/>
        <v>7</v>
      </c>
    </row>
    <row r="74" spans="1:3" x14ac:dyDescent="0.2">
      <c r="A74">
        <v>34</v>
      </c>
      <c r="B74">
        <v>34</v>
      </c>
      <c r="C74">
        <f t="shared" si="1"/>
        <v>0</v>
      </c>
    </row>
    <row r="75" spans="1:3" x14ac:dyDescent="0.2">
      <c r="A75">
        <v>21</v>
      </c>
      <c r="B75">
        <v>28</v>
      </c>
      <c r="C75">
        <f t="shared" si="1"/>
        <v>-7</v>
      </c>
    </row>
    <row r="76" spans="1:3" x14ac:dyDescent="0.2">
      <c r="A76">
        <v>30</v>
      </c>
      <c r="B76">
        <v>25</v>
      </c>
      <c r="C76">
        <f t="shared" si="1"/>
        <v>5</v>
      </c>
    </row>
    <row r="77" spans="1:3" x14ac:dyDescent="0.2">
      <c r="A77">
        <v>36</v>
      </c>
      <c r="B77">
        <v>36</v>
      </c>
      <c r="C77">
        <f t="shared" si="1"/>
        <v>0</v>
      </c>
    </row>
    <row r="78" spans="1:3" x14ac:dyDescent="0.2">
      <c r="A78">
        <v>33</v>
      </c>
      <c r="B78">
        <v>39</v>
      </c>
      <c r="C78">
        <f t="shared" si="1"/>
        <v>-6</v>
      </c>
    </row>
    <row r="79" spans="1:3" x14ac:dyDescent="0.2">
      <c r="A79">
        <v>35</v>
      </c>
      <c r="B79">
        <v>38</v>
      </c>
      <c r="C79">
        <f t="shared" si="1"/>
        <v>-3</v>
      </c>
    </row>
    <row r="80" spans="1:3" x14ac:dyDescent="0.2">
      <c r="A80">
        <v>20</v>
      </c>
      <c r="B80">
        <v>23</v>
      </c>
      <c r="C80">
        <f t="shared" si="1"/>
        <v>-3</v>
      </c>
    </row>
    <row r="81" spans="1:3" x14ac:dyDescent="0.2">
      <c r="A81">
        <v>29</v>
      </c>
      <c r="B81">
        <v>34</v>
      </c>
      <c r="C81">
        <f t="shared" si="1"/>
        <v>-5</v>
      </c>
    </row>
    <row r="82" spans="1:3" x14ac:dyDescent="0.2">
      <c r="A82">
        <v>23</v>
      </c>
      <c r="B82">
        <v>30</v>
      </c>
      <c r="C82">
        <f t="shared" si="1"/>
        <v>-7</v>
      </c>
    </row>
    <row r="83" spans="1:3" x14ac:dyDescent="0.2">
      <c r="A83">
        <v>26</v>
      </c>
      <c r="B83">
        <v>30</v>
      </c>
      <c r="C83">
        <f t="shared" si="1"/>
        <v>-4</v>
      </c>
    </row>
    <row r="84" spans="1:3" x14ac:dyDescent="0.2">
      <c r="A84">
        <v>36</v>
      </c>
      <c r="B84">
        <v>38</v>
      </c>
      <c r="C84">
        <f t="shared" si="1"/>
        <v>-2</v>
      </c>
    </row>
    <row r="85" spans="1:3" x14ac:dyDescent="0.2">
      <c r="A85">
        <v>25</v>
      </c>
      <c r="B85">
        <v>25</v>
      </c>
      <c r="C85">
        <f t="shared" si="1"/>
        <v>0</v>
      </c>
    </row>
    <row r="86" spans="1:3" x14ac:dyDescent="0.2">
      <c r="A86">
        <v>35</v>
      </c>
      <c r="B86">
        <v>37</v>
      </c>
      <c r="C86">
        <f t="shared" si="1"/>
        <v>-2</v>
      </c>
    </row>
    <row r="87" spans="1:3" x14ac:dyDescent="0.2">
      <c r="A87">
        <v>31</v>
      </c>
      <c r="B87">
        <v>34</v>
      </c>
      <c r="C87">
        <f t="shared" si="1"/>
        <v>-3</v>
      </c>
    </row>
  </sheetData>
  <pageMargins left="0.75" right="0.75" top="1" bottom="1" header="0.5" footer="0.5"/>
  <pageSetup orientation="portrait" horizontalDpi="4294967292" verticalDpi="429496729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3"/>
  <sheetViews>
    <sheetView zoomScale="150" zoomScaleNormal="150" zoomScalePageLayoutView="150" workbookViewId="0"/>
  </sheetViews>
  <sheetFormatPr baseColWidth="10" defaultRowHeight="15" x14ac:dyDescent="0.2"/>
  <cols>
    <col min="1" max="1" width="7.6640625" customWidth="1"/>
    <col min="2" max="2" width="9" customWidth="1"/>
    <col min="7" max="7" width="7.6640625" customWidth="1"/>
    <col min="8" max="8" width="10.1640625" customWidth="1"/>
    <col min="9" max="9" width="14.1640625" customWidth="1"/>
    <col min="10" max="10" width="9.5" customWidth="1"/>
    <col min="11" max="11" width="8.33203125" customWidth="1"/>
  </cols>
  <sheetData>
    <row r="1" spans="1:11" x14ac:dyDescent="0.2">
      <c r="A1" t="s">
        <v>0</v>
      </c>
      <c r="B1" t="s">
        <v>3</v>
      </c>
      <c r="C1" s="1" t="s">
        <v>28</v>
      </c>
      <c r="D1" s="1" t="s">
        <v>29</v>
      </c>
      <c r="E1" s="1" t="s">
        <v>30</v>
      </c>
      <c r="F1" s="1" t="s">
        <v>31</v>
      </c>
      <c r="H1" t="s">
        <v>26</v>
      </c>
      <c r="I1" t="s">
        <v>27</v>
      </c>
      <c r="J1" t="s">
        <v>34</v>
      </c>
    </row>
    <row r="2" spans="1:11" x14ac:dyDescent="0.2">
      <c r="A2">
        <v>1</v>
      </c>
      <c r="B2">
        <v>1</v>
      </c>
      <c r="C2">
        <f>IF(B2=1,1,0)</f>
        <v>1</v>
      </c>
      <c r="D2">
        <f>IF(B2=2,1,0)</f>
        <v>0</v>
      </c>
      <c r="G2" t="s">
        <v>24</v>
      </c>
      <c r="H2">
        <f>SUM(C2:C25)</f>
        <v>18</v>
      </c>
      <c r="I2">
        <f>SUM(E26:E93)</f>
        <v>45</v>
      </c>
      <c r="J2">
        <f>SUM(H2:I2)</f>
        <v>63</v>
      </c>
    </row>
    <row r="3" spans="1:11" x14ac:dyDescent="0.2">
      <c r="A3">
        <v>1</v>
      </c>
      <c r="B3">
        <v>1</v>
      </c>
      <c r="C3">
        <f t="shared" ref="C3:C25" si="0">IF(B3=1,1,0)</f>
        <v>1</v>
      </c>
      <c r="D3">
        <f t="shared" ref="D3:D25" si="1">IF(B3=2,1,0)</f>
        <v>0</v>
      </c>
      <c r="G3" t="s">
        <v>25</v>
      </c>
      <c r="H3">
        <f>SUM(D2:D25)</f>
        <v>6</v>
      </c>
      <c r="I3">
        <f>SUM(F26:F93)</f>
        <v>23</v>
      </c>
      <c r="J3">
        <f>SUM(H3:I3)</f>
        <v>29</v>
      </c>
    </row>
    <row r="4" spans="1:11" x14ac:dyDescent="0.2">
      <c r="A4">
        <v>1</v>
      </c>
      <c r="B4">
        <v>1</v>
      </c>
      <c r="C4">
        <f t="shared" si="0"/>
        <v>1</v>
      </c>
      <c r="D4">
        <f t="shared" si="1"/>
        <v>0</v>
      </c>
      <c r="G4" t="s">
        <v>34</v>
      </c>
      <c r="H4">
        <f>SUM(H2:H3)</f>
        <v>24</v>
      </c>
      <c r="I4">
        <f>SUM(I2:I3)</f>
        <v>68</v>
      </c>
      <c r="J4">
        <f>SUM(J2:J3)</f>
        <v>92</v>
      </c>
    </row>
    <row r="5" spans="1:11" x14ac:dyDescent="0.2">
      <c r="A5">
        <v>1</v>
      </c>
      <c r="B5">
        <v>1</v>
      </c>
      <c r="C5">
        <f t="shared" si="0"/>
        <v>1</v>
      </c>
      <c r="D5">
        <f t="shared" si="1"/>
        <v>0</v>
      </c>
    </row>
    <row r="6" spans="1:11" ht="31" customHeight="1" x14ac:dyDescent="0.2">
      <c r="A6">
        <v>1</v>
      </c>
      <c r="B6">
        <v>1</v>
      </c>
      <c r="C6">
        <f t="shared" si="0"/>
        <v>1</v>
      </c>
      <c r="D6">
        <f t="shared" si="1"/>
        <v>0</v>
      </c>
      <c r="H6" t="s">
        <v>37</v>
      </c>
      <c r="I6" t="s">
        <v>38</v>
      </c>
      <c r="J6" s="1" t="s">
        <v>36</v>
      </c>
    </row>
    <row r="7" spans="1:11" x14ac:dyDescent="0.2">
      <c r="A7">
        <v>1</v>
      </c>
      <c r="B7">
        <v>1</v>
      </c>
      <c r="C7">
        <f t="shared" si="0"/>
        <v>1</v>
      </c>
      <c r="D7">
        <f t="shared" si="1"/>
        <v>0</v>
      </c>
      <c r="G7" t="s">
        <v>24</v>
      </c>
      <c r="H7">
        <f>$J2*H$4/$J$4</f>
        <v>16.434782608695652</v>
      </c>
      <c r="I7">
        <f>$J2*I$4/$J$4</f>
        <v>46.565217391304351</v>
      </c>
      <c r="J7">
        <f>POWER((H2-H7),2)/H7</f>
        <v>0.14906832298136644</v>
      </c>
      <c r="K7">
        <f>POWER((I2-I7),2)/I7</f>
        <v>5.2612349287541327E-2</v>
      </c>
    </row>
    <row r="8" spans="1:11" x14ac:dyDescent="0.2">
      <c r="A8">
        <v>1</v>
      </c>
      <c r="B8">
        <v>1</v>
      </c>
      <c r="C8">
        <f t="shared" si="0"/>
        <v>1</v>
      </c>
      <c r="D8">
        <f t="shared" si="1"/>
        <v>0</v>
      </c>
      <c r="G8" t="s">
        <v>25</v>
      </c>
      <c r="H8">
        <f>$J3*H$4/$J$4</f>
        <v>7.5652173913043477</v>
      </c>
      <c r="I8">
        <f>$J3*I$4/$J$4</f>
        <v>21.434782608695652</v>
      </c>
      <c r="J8">
        <f>POWER((H3-H8),2)/H8</f>
        <v>0.32383808095952016</v>
      </c>
      <c r="K8">
        <f>POWER((I3-I8),2)/I8</f>
        <v>0.11429579327983065</v>
      </c>
    </row>
    <row r="9" spans="1:11" x14ac:dyDescent="0.2">
      <c r="A9">
        <v>1</v>
      </c>
      <c r="B9">
        <v>2</v>
      </c>
      <c r="C9">
        <f t="shared" si="0"/>
        <v>0</v>
      </c>
      <c r="D9">
        <f t="shared" si="1"/>
        <v>1</v>
      </c>
    </row>
    <row r="10" spans="1:11" ht="30" customHeight="1" x14ac:dyDescent="0.2">
      <c r="A10">
        <v>1</v>
      </c>
      <c r="B10">
        <v>1</v>
      </c>
      <c r="C10">
        <f t="shared" si="0"/>
        <v>1</v>
      </c>
      <c r="D10">
        <f t="shared" si="1"/>
        <v>0</v>
      </c>
      <c r="G10" s="1" t="s">
        <v>33</v>
      </c>
      <c r="H10">
        <f>J2/J4</f>
        <v>0.68478260869565222</v>
      </c>
    </row>
    <row r="11" spans="1:11" x14ac:dyDescent="0.2">
      <c r="A11">
        <v>1</v>
      </c>
      <c r="B11">
        <v>2</v>
      </c>
      <c r="C11">
        <f t="shared" si="0"/>
        <v>0</v>
      </c>
      <c r="D11">
        <f t="shared" si="1"/>
        <v>1</v>
      </c>
      <c r="G11" t="s">
        <v>32</v>
      </c>
      <c r="H11">
        <f>SUM(J7:K8)</f>
        <v>0.63981454650825853</v>
      </c>
    </row>
    <row r="12" spans="1:11" x14ac:dyDescent="0.2">
      <c r="A12">
        <v>1</v>
      </c>
      <c r="B12">
        <v>1</v>
      </c>
      <c r="C12">
        <f t="shared" si="0"/>
        <v>1</v>
      </c>
      <c r="D12">
        <f t="shared" si="1"/>
        <v>0</v>
      </c>
      <c r="G12" t="s">
        <v>62</v>
      </c>
      <c r="H12">
        <f>(2-1)*(2-1)</f>
        <v>1</v>
      </c>
    </row>
    <row r="13" spans="1:11" x14ac:dyDescent="0.2">
      <c r="A13">
        <v>1</v>
      </c>
      <c r="B13">
        <v>1</v>
      </c>
      <c r="C13">
        <f t="shared" si="0"/>
        <v>1</v>
      </c>
      <c r="D13">
        <f t="shared" si="1"/>
        <v>0</v>
      </c>
      <c r="G13" t="s">
        <v>35</v>
      </c>
      <c r="H13">
        <f>_xlfn.CHISQ.DIST.RT(H11,H12)</f>
        <v>0.42377796053385258</v>
      </c>
    </row>
    <row r="14" spans="1:11" ht="17" customHeight="1" x14ac:dyDescent="0.2">
      <c r="A14">
        <v>1</v>
      </c>
      <c r="B14">
        <v>1</v>
      </c>
      <c r="C14">
        <f t="shared" si="0"/>
        <v>1</v>
      </c>
      <c r="D14">
        <f t="shared" si="1"/>
        <v>0</v>
      </c>
    </row>
    <row r="15" spans="1:11" ht="16" thickBot="1" x14ac:dyDescent="0.25">
      <c r="A15">
        <v>1</v>
      </c>
      <c r="B15">
        <v>2</v>
      </c>
      <c r="C15">
        <f t="shared" si="0"/>
        <v>0</v>
      </c>
      <c r="D15">
        <f t="shared" si="1"/>
        <v>1</v>
      </c>
      <c r="G15" t="s">
        <v>106</v>
      </c>
    </row>
    <row r="16" spans="1:11" ht="17" thickTop="1" thickBot="1" x14ac:dyDescent="0.25">
      <c r="A16">
        <v>1</v>
      </c>
      <c r="B16">
        <v>1</v>
      </c>
      <c r="C16">
        <f t="shared" si="0"/>
        <v>1</v>
      </c>
      <c r="D16">
        <f t="shared" si="1"/>
        <v>0</v>
      </c>
      <c r="G16" s="15"/>
      <c r="H16" s="16" t="s">
        <v>107</v>
      </c>
      <c r="I16" s="16" t="s">
        <v>62</v>
      </c>
      <c r="J16" s="16" t="s">
        <v>35</v>
      </c>
    </row>
    <row r="17" spans="1:10" ht="17" thickTop="1" thickBot="1" x14ac:dyDescent="0.25">
      <c r="A17">
        <v>1</v>
      </c>
      <c r="B17">
        <v>1</v>
      </c>
      <c r="C17">
        <f t="shared" si="0"/>
        <v>1</v>
      </c>
      <c r="D17">
        <f t="shared" si="1"/>
        <v>0</v>
      </c>
      <c r="G17" s="15" t="s">
        <v>98</v>
      </c>
      <c r="H17" s="15">
        <f>H11</f>
        <v>0.63981454650825853</v>
      </c>
      <c r="I17" s="15">
        <f>H12</f>
        <v>1</v>
      </c>
      <c r="J17" s="15">
        <f>H13</f>
        <v>0.42377796053385258</v>
      </c>
    </row>
    <row r="18" spans="1:10" ht="16" thickTop="1" x14ac:dyDescent="0.2">
      <c r="A18">
        <v>1</v>
      </c>
      <c r="B18">
        <v>2</v>
      </c>
      <c r="C18">
        <f t="shared" si="0"/>
        <v>0</v>
      </c>
      <c r="D18">
        <f t="shared" si="1"/>
        <v>1</v>
      </c>
    </row>
    <row r="19" spans="1:10" x14ac:dyDescent="0.2">
      <c r="A19">
        <v>1</v>
      </c>
      <c r="B19">
        <v>2</v>
      </c>
      <c r="C19">
        <f t="shared" si="0"/>
        <v>0</v>
      </c>
      <c r="D19">
        <f t="shared" si="1"/>
        <v>1</v>
      </c>
    </row>
    <row r="20" spans="1:10" x14ac:dyDescent="0.2">
      <c r="A20">
        <v>1</v>
      </c>
      <c r="B20">
        <v>1</v>
      </c>
      <c r="C20">
        <f t="shared" si="0"/>
        <v>1</v>
      </c>
      <c r="D20">
        <f t="shared" si="1"/>
        <v>0</v>
      </c>
    </row>
    <row r="21" spans="1:10" x14ac:dyDescent="0.2">
      <c r="A21">
        <v>1</v>
      </c>
      <c r="B21">
        <v>1</v>
      </c>
      <c r="C21">
        <f t="shared" si="0"/>
        <v>1</v>
      </c>
      <c r="D21">
        <f t="shared" si="1"/>
        <v>0</v>
      </c>
    </row>
    <row r="22" spans="1:10" x14ac:dyDescent="0.2">
      <c r="A22">
        <v>1</v>
      </c>
      <c r="B22">
        <v>1</v>
      </c>
      <c r="C22">
        <f t="shared" si="0"/>
        <v>1</v>
      </c>
      <c r="D22">
        <f t="shared" si="1"/>
        <v>0</v>
      </c>
    </row>
    <row r="23" spans="1:10" x14ac:dyDescent="0.2">
      <c r="A23">
        <v>1</v>
      </c>
      <c r="B23">
        <v>1</v>
      </c>
      <c r="C23">
        <f t="shared" si="0"/>
        <v>1</v>
      </c>
      <c r="D23">
        <f t="shared" si="1"/>
        <v>0</v>
      </c>
    </row>
    <row r="24" spans="1:10" x14ac:dyDescent="0.2">
      <c r="A24">
        <v>1</v>
      </c>
      <c r="B24">
        <v>2</v>
      </c>
      <c r="C24">
        <f t="shared" si="0"/>
        <v>0</v>
      </c>
      <c r="D24">
        <f t="shared" si="1"/>
        <v>1</v>
      </c>
    </row>
    <row r="25" spans="1:10" x14ac:dyDescent="0.2">
      <c r="A25">
        <v>1</v>
      </c>
      <c r="B25">
        <v>1</v>
      </c>
      <c r="C25">
        <f t="shared" si="0"/>
        <v>1</v>
      </c>
      <c r="D25">
        <f t="shared" si="1"/>
        <v>0</v>
      </c>
    </row>
    <row r="26" spans="1:10" x14ac:dyDescent="0.2">
      <c r="A26">
        <v>2</v>
      </c>
      <c r="B26">
        <v>1</v>
      </c>
      <c r="E26">
        <f>IF(B26=1,1,0)</f>
        <v>1</v>
      </c>
      <c r="F26">
        <f>IF(B26=2,1,0)</f>
        <v>0</v>
      </c>
    </row>
    <row r="27" spans="1:10" x14ac:dyDescent="0.2">
      <c r="A27">
        <v>2</v>
      </c>
      <c r="B27">
        <v>1</v>
      </c>
      <c r="E27">
        <f t="shared" ref="E27:E90" si="2">IF(B27=1,1,0)</f>
        <v>1</v>
      </c>
      <c r="F27">
        <f t="shared" ref="F27:F90" si="3">IF(B27=2,1,0)</f>
        <v>0</v>
      </c>
    </row>
    <row r="28" spans="1:10" x14ac:dyDescent="0.2">
      <c r="A28">
        <v>2</v>
      </c>
      <c r="B28">
        <v>1</v>
      </c>
      <c r="E28">
        <f t="shared" si="2"/>
        <v>1</v>
      </c>
      <c r="F28">
        <f t="shared" si="3"/>
        <v>0</v>
      </c>
    </row>
    <row r="29" spans="1:10" x14ac:dyDescent="0.2">
      <c r="A29">
        <v>2</v>
      </c>
      <c r="B29">
        <v>2</v>
      </c>
      <c r="E29">
        <f t="shared" si="2"/>
        <v>0</v>
      </c>
      <c r="F29">
        <f t="shared" si="3"/>
        <v>1</v>
      </c>
    </row>
    <row r="30" spans="1:10" x14ac:dyDescent="0.2">
      <c r="A30">
        <v>2</v>
      </c>
      <c r="B30">
        <v>1</v>
      </c>
      <c r="E30">
        <f t="shared" si="2"/>
        <v>1</v>
      </c>
      <c r="F30">
        <f t="shared" si="3"/>
        <v>0</v>
      </c>
    </row>
    <row r="31" spans="1:10" x14ac:dyDescent="0.2">
      <c r="A31">
        <v>2</v>
      </c>
      <c r="B31">
        <v>2</v>
      </c>
      <c r="E31">
        <f t="shared" si="2"/>
        <v>0</v>
      </c>
      <c r="F31">
        <f t="shared" si="3"/>
        <v>1</v>
      </c>
    </row>
    <row r="32" spans="1:10" x14ac:dyDescent="0.2">
      <c r="A32">
        <v>2</v>
      </c>
      <c r="B32">
        <v>1</v>
      </c>
      <c r="E32">
        <f t="shared" si="2"/>
        <v>1</v>
      </c>
      <c r="F32">
        <f t="shared" si="3"/>
        <v>0</v>
      </c>
    </row>
    <row r="33" spans="1:6" x14ac:dyDescent="0.2">
      <c r="A33">
        <v>2</v>
      </c>
      <c r="B33">
        <v>1</v>
      </c>
      <c r="E33">
        <f t="shared" si="2"/>
        <v>1</v>
      </c>
      <c r="F33">
        <f t="shared" si="3"/>
        <v>0</v>
      </c>
    </row>
    <row r="34" spans="1:6" x14ac:dyDescent="0.2">
      <c r="A34">
        <v>2</v>
      </c>
      <c r="B34">
        <v>1</v>
      </c>
      <c r="E34">
        <f t="shared" si="2"/>
        <v>1</v>
      </c>
      <c r="F34">
        <f t="shared" si="3"/>
        <v>0</v>
      </c>
    </row>
    <row r="35" spans="1:6" x14ac:dyDescent="0.2">
      <c r="A35">
        <v>2</v>
      </c>
      <c r="B35">
        <v>2</v>
      </c>
      <c r="E35">
        <f t="shared" si="2"/>
        <v>0</v>
      </c>
      <c r="F35">
        <f t="shared" si="3"/>
        <v>1</v>
      </c>
    </row>
    <row r="36" spans="1:6" x14ac:dyDescent="0.2">
      <c r="A36">
        <v>2</v>
      </c>
      <c r="B36">
        <v>1</v>
      </c>
      <c r="E36">
        <f t="shared" si="2"/>
        <v>1</v>
      </c>
      <c r="F36">
        <f t="shared" si="3"/>
        <v>0</v>
      </c>
    </row>
    <row r="37" spans="1:6" x14ac:dyDescent="0.2">
      <c r="A37">
        <v>2</v>
      </c>
      <c r="B37">
        <v>1</v>
      </c>
      <c r="E37">
        <f t="shared" si="2"/>
        <v>1</v>
      </c>
      <c r="F37">
        <f t="shared" si="3"/>
        <v>0</v>
      </c>
    </row>
    <row r="38" spans="1:6" x14ac:dyDescent="0.2">
      <c r="A38">
        <v>2</v>
      </c>
      <c r="B38">
        <v>2</v>
      </c>
      <c r="E38">
        <f t="shared" si="2"/>
        <v>0</v>
      </c>
      <c r="F38">
        <f t="shared" si="3"/>
        <v>1</v>
      </c>
    </row>
    <row r="39" spans="1:6" x14ac:dyDescent="0.2">
      <c r="A39">
        <v>2</v>
      </c>
      <c r="B39">
        <v>2</v>
      </c>
      <c r="E39">
        <f t="shared" si="2"/>
        <v>0</v>
      </c>
      <c r="F39">
        <f t="shared" si="3"/>
        <v>1</v>
      </c>
    </row>
    <row r="40" spans="1:6" x14ac:dyDescent="0.2">
      <c r="A40">
        <v>2</v>
      </c>
      <c r="B40">
        <v>1</v>
      </c>
      <c r="E40">
        <f t="shared" si="2"/>
        <v>1</v>
      </c>
      <c r="F40">
        <f t="shared" si="3"/>
        <v>0</v>
      </c>
    </row>
    <row r="41" spans="1:6" x14ac:dyDescent="0.2">
      <c r="A41">
        <v>2</v>
      </c>
      <c r="B41">
        <v>1</v>
      </c>
      <c r="E41">
        <f t="shared" si="2"/>
        <v>1</v>
      </c>
      <c r="F41">
        <f t="shared" si="3"/>
        <v>0</v>
      </c>
    </row>
    <row r="42" spans="1:6" x14ac:dyDescent="0.2">
      <c r="A42">
        <v>2</v>
      </c>
      <c r="B42">
        <v>2</v>
      </c>
      <c r="E42">
        <f t="shared" si="2"/>
        <v>0</v>
      </c>
      <c r="F42">
        <f t="shared" si="3"/>
        <v>1</v>
      </c>
    </row>
    <row r="43" spans="1:6" x14ac:dyDescent="0.2">
      <c r="A43">
        <v>2</v>
      </c>
      <c r="B43">
        <v>2</v>
      </c>
      <c r="E43">
        <f t="shared" si="2"/>
        <v>0</v>
      </c>
      <c r="F43">
        <f t="shared" si="3"/>
        <v>1</v>
      </c>
    </row>
    <row r="44" spans="1:6" x14ac:dyDescent="0.2">
      <c r="A44">
        <v>2</v>
      </c>
      <c r="B44">
        <v>2</v>
      </c>
      <c r="E44">
        <f t="shared" si="2"/>
        <v>0</v>
      </c>
      <c r="F44">
        <f t="shared" si="3"/>
        <v>1</v>
      </c>
    </row>
    <row r="45" spans="1:6" x14ac:dyDescent="0.2">
      <c r="A45">
        <v>2</v>
      </c>
      <c r="B45">
        <v>1</v>
      </c>
      <c r="E45">
        <f t="shared" si="2"/>
        <v>1</v>
      </c>
      <c r="F45">
        <f t="shared" si="3"/>
        <v>0</v>
      </c>
    </row>
    <row r="46" spans="1:6" x14ac:dyDescent="0.2">
      <c r="A46">
        <v>2</v>
      </c>
      <c r="B46">
        <v>1</v>
      </c>
      <c r="E46">
        <f t="shared" si="2"/>
        <v>1</v>
      </c>
      <c r="F46">
        <f t="shared" si="3"/>
        <v>0</v>
      </c>
    </row>
    <row r="47" spans="1:6" x14ac:dyDescent="0.2">
      <c r="A47">
        <v>2</v>
      </c>
      <c r="B47">
        <v>1</v>
      </c>
      <c r="E47">
        <f t="shared" si="2"/>
        <v>1</v>
      </c>
      <c r="F47">
        <f t="shared" si="3"/>
        <v>0</v>
      </c>
    </row>
    <row r="48" spans="1:6" x14ac:dyDescent="0.2">
      <c r="A48">
        <v>2</v>
      </c>
      <c r="B48">
        <v>2</v>
      </c>
      <c r="E48">
        <f t="shared" si="2"/>
        <v>0</v>
      </c>
      <c r="F48">
        <f t="shared" si="3"/>
        <v>1</v>
      </c>
    </row>
    <row r="49" spans="1:6" x14ac:dyDescent="0.2">
      <c r="A49">
        <v>2</v>
      </c>
      <c r="B49">
        <v>2</v>
      </c>
      <c r="E49">
        <f t="shared" si="2"/>
        <v>0</v>
      </c>
      <c r="F49">
        <f t="shared" si="3"/>
        <v>1</v>
      </c>
    </row>
    <row r="50" spans="1:6" x14ac:dyDescent="0.2">
      <c r="A50">
        <v>2</v>
      </c>
      <c r="B50">
        <v>1</v>
      </c>
      <c r="E50">
        <f t="shared" si="2"/>
        <v>1</v>
      </c>
      <c r="F50">
        <f t="shared" si="3"/>
        <v>0</v>
      </c>
    </row>
    <row r="51" spans="1:6" x14ac:dyDescent="0.2">
      <c r="A51">
        <v>2</v>
      </c>
      <c r="B51">
        <v>1</v>
      </c>
      <c r="E51">
        <f t="shared" si="2"/>
        <v>1</v>
      </c>
      <c r="F51">
        <f t="shared" si="3"/>
        <v>0</v>
      </c>
    </row>
    <row r="52" spans="1:6" x14ac:dyDescent="0.2">
      <c r="A52">
        <v>2</v>
      </c>
      <c r="B52">
        <v>2</v>
      </c>
      <c r="E52">
        <f t="shared" si="2"/>
        <v>0</v>
      </c>
      <c r="F52">
        <f t="shared" si="3"/>
        <v>1</v>
      </c>
    </row>
    <row r="53" spans="1:6" x14ac:dyDescent="0.2">
      <c r="A53">
        <v>2</v>
      </c>
      <c r="B53">
        <v>1</v>
      </c>
      <c r="E53">
        <f t="shared" si="2"/>
        <v>1</v>
      </c>
      <c r="F53">
        <f t="shared" si="3"/>
        <v>0</v>
      </c>
    </row>
    <row r="54" spans="1:6" x14ac:dyDescent="0.2">
      <c r="A54">
        <v>2</v>
      </c>
      <c r="B54">
        <v>1</v>
      </c>
      <c r="E54">
        <f t="shared" si="2"/>
        <v>1</v>
      </c>
      <c r="F54">
        <f t="shared" si="3"/>
        <v>0</v>
      </c>
    </row>
    <row r="55" spans="1:6" x14ac:dyDescent="0.2">
      <c r="A55">
        <v>2</v>
      </c>
      <c r="B55">
        <v>1</v>
      </c>
      <c r="E55">
        <f t="shared" si="2"/>
        <v>1</v>
      </c>
      <c r="F55">
        <f t="shared" si="3"/>
        <v>0</v>
      </c>
    </row>
    <row r="56" spans="1:6" x14ac:dyDescent="0.2">
      <c r="A56">
        <v>2</v>
      </c>
      <c r="B56">
        <v>2</v>
      </c>
      <c r="E56">
        <f t="shared" si="2"/>
        <v>0</v>
      </c>
      <c r="F56">
        <f t="shared" si="3"/>
        <v>1</v>
      </c>
    </row>
    <row r="57" spans="1:6" x14ac:dyDescent="0.2">
      <c r="A57">
        <v>2</v>
      </c>
      <c r="B57">
        <v>2</v>
      </c>
      <c r="E57">
        <f t="shared" si="2"/>
        <v>0</v>
      </c>
      <c r="F57">
        <f t="shared" si="3"/>
        <v>1</v>
      </c>
    </row>
    <row r="58" spans="1:6" x14ac:dyDescent="0.2">
      <c r="A58">
        <v>2</v>
      </c>
      <c r="B58">
        <v>1</v>
      </c>
      <c r="E58">
        <f t="shared" si="2"/>
        <v>1</v>
      </c>
      <c r="F58">
        <f t="shared" si="3"/>
        <v>0</v>
      </c>
    </row>
    <row r="59" spans="1:6" x14ac:dyDescent="0.2">
      <c r="A59">
        <v>2</v>
      </c>
      <c r="B59">
        <v>1</v>
      </c>
      <c r="E59">
        <f t="shared" si="2"/>
        <v>1</v>
      </c>
      <c r="F59">
        <f t="shared" si="3"/>
        <v>0</v>
      </c>
    </row>
    <row r="60" spans="1:6" x14ac:dyDescent="0.2">
      <c r="A60">
        <v>2</v>
      </c>
      <c r="B60">
        <v>1</v>
      </c>
      <c r="E60">
        <f t="shared" si="2"/>
        <v>1</v>
      </c>
      <c r="F60">
        <f t="shared" si="3"/>
        <v>0</v>
      </c>
    </row>
    <row r="61" spans="1:6" x14ac:dyDescent="0.2">
      <c r="A61">
        <v>2</v>
      </c>
      <c r="B61">
        <v>1</v>
      </c>
      <c r="E61">
        <f t="shared" si="2"/>
        <v>1</v>
      </c>
      <c r="F61">
        <f t="shared" si="3"/>
        <v>0</v>
      </c>
    </row>
    <row r="62" spans="1:6" x14ac:dyDescent="0.2">
      <c r="A62">
        <v>2</v>
      </c>
      <c r="B62">
        <v>1</v>
      </c>
      <c r="E62">
        <f t="shared" si="2"/>
        <v>1</v>
      </c>
      <c r="F62">
        <f t="shared" si="3"/>
        <v>0</v>
      </c>
    </row>
    <row r="63" spans="1:6" x14ac:dyDescent="0.2">
      <c r="A63">
        <v>2</v>
      </c>
      <c r="B63">
        <v>2</v>
      </c>
      <c r="E63">
        <f t="shared" si="2"/>
        <v>0</v>
      </c>
      <c r="F63">
        <f t="shared" si="3"/>
        <v>1</v>
      </c>
    </row>
    <row r="64" spans="1:6" x14ac:dyDescent="0.2">
      <c r="A64">
        <v>2</v>
      </c>
      <c r="B64">
        <v>2</v>
      </c>
      <c r="E64">
        <f t="shared" si="2"/>
        <v>0</v>
      </c>
      <c r="F64">
        <f t="shared" si="3"/>
        <v>1</v>
      </c>
    </row>
    <row r="65" spans="1:6" x14ac:dyDescent="0.2">
      <c r="A65">
        <v>2</v>
      </c>
      <c r="B65">
        <v>2</v>
      </c>
      <c r="E65">
        <f t="shared" si="2"/>
        <v>0</v>
      </c>
      <c r="F65">
        <f t="shared" si="3"/>
        <v>1</v>
      </c>
    </row>
    <row r="66" spans="1:6" x14ac:dyDescent="0.2">
      <c r="A66">
        <v>2</v>
      </c>
      <c r="B66">
        <v>1</v>
      </c>
      <c r="E66">
        <f t="shared" si="2"/>
        <v>1</v>
      </c>
      <c r="F66">
        <f t="shared" si="3"/>
        <v>0</v>
      </c>
    </row>
    <row r="67" spans="1:6" x14ac:dyDescent="0.2">
      <c r="A67">
        <v>2</v>
      </c>
      <c r="B67">
        <v>1</v>
      </c>
      <c r="E67">
        <f t="shared" si="2"/>
        <v>1</v>
      </c>
      <c r="F67">
        <f t="shared" si="3"/>
        <v>0</v>
      </c>
    </row>
    <row r="68" spans="1:6" x14ac:dyDescent="0.2">
      <c r="A68">
        <v>2</v>
      </c>
      <c r="B68">
        <v>2</v>
      </c>
      <c r="E68">
        <f t="shared" si="2"/>
        <v>0</v>
      </c>
      <c r="F68">
        <f t="shared" si="3"/>
        <v>1</v>
      </c>
    </row>
    <row r="69" spans="1:6" x14ac:dyDescent="0.2">
      <c r="A69">
        <v>2</v>
      </c>
      <c r="B69">
        <v>2</v>
      </c>
      <c r="E69">
        <f t="shared" si="2"/>
        <v>0</v>
      </c>
      <c r="F69">
        <f t="shared" si="3"/>
        <v>1</v>
      </c>
    </row>
    <row r="70" spans="1:6" x14ac:dyDescent="0.2">
      <c r="A70">
        <v>2</v>
      </c>
      <c r="B70">
        <v>2</v>
      </c>
      <c r="E70">
        <f t="shared" si="2"/>
        <v>0</v>
      </c>
      <c r="F70">
        <f t="shared" si="3"/>
        <v>1</v>
      </c>
    </row>
    <row r="71" spans="1:6" x14ac:dyDescent="0.2">
      <c r="A71">
        <v>2</v>
      </c>
      <c r="B71">
        <v>1</v>
      </c>
      <c r="E71">
        <f t="shared" si="2"/>
        <v>1</v>
      </c>
      <c r="F71">
        <f t="shared" si="3"/>
        <v>0</v>
      </c>
    </row>
    <row r="72" spans="1:6" x14ac:dyDescent="0.2">
      <c r="A72">
        <v>2</v>
      </c>
      <c r="B72">
        <v>2</v>
      </c>
      <c r="E72">
        <f t="shared" si="2"/>
        <v>0</v>
      </c>
      <c r="F72">
        <f t="shared" si="3"/>
        <v>1</v>
      </c>
    </row>
    <row r="73" spans="1:6" x14ac:dyDescent="0.2">
      <c r="A73">
        <v>2</v>
      </c>
      <c r="B73">
        <v>1</v>
      </c>
      <c r="E73">
        <f t="shared" si="2"/>
        <v>1</v>
      </c>
      <c r="F73">
        <f t="shared" si="3"/>
        <v>0</v>
      </c>
    </row>
    <row r="74" spans="1:6" x14ac:dyDescent="0.2">
      <c r="A74">
        <v>2</v>
      </c>
      <c r="B74">
        <v>1</v>
      </c>
      <c r="E74">
        <f t="shared" si="2"/>
        <v>1</v>
      </c>
      <c r="F74">
        <f t="shared" si="3"/>
        <v>0</v>
      </c>
    </row>
    <row r="75" spans="1:6" x14ac:dyDescent="0.2">
      <c r="A75">
        <v>2</v>
      </c>
      <c r="B75">
        <v>1</v>
      </c>
      <c r="E75">
        <f t="shared" si="2"/>
        <v>1</v>
      </c>
      <c r="F75">
        <f t="shared" si="3"/>
        <v>0</v>
      </c>
    </row>
    <row r="76" spans="1:6" x14ac:dyDescent="0.2">
      <c r="A76">
        <v>2</v>
      </c>
      <c r="B76">
        <v>1</v>
      </c>
      <c r="E76">
        <f t="shared" si="2"/>
        <v>1</v>
      </c>
      <c r="F76">
        <f t="shared" si="3"/>
        <v>0</v>
      </c>
    </row>
    <row r="77" spans="1:6" x14ac:dyDescent="0.2">
      <c r="A77">
        <v>2</v>
      </c>
      <c r="B77">
        <v>1</v>
      </c>
      <c r="E77">
        <f t="shared" si="2"/>
        <v>1</v>
      </c>
      <c r="F77">
        <f t="shared" si="3"/>
        <v>0</v>
      </c>
    </row>
    <row r="78" spans="1:6" x14ac:dyDescent="0.2">
      <c r="A78">
        <v>2</v>
      </c>
      <c r="B78">
        <v>2</v>
      </c>
      <c r="E78">
        <f t="shared" si="2"/>
        <v>0</v>
      </c>
      <c r="F78">
        <f t="shared" si="3"/>
        <v>1</v>
      </c>
    </row>
    <row r="79" spans="1:6" x14ac:dyDescent="0.2">
      <c r="A79">
        <v>2</v>
      </c>
      <c r="B79">
        <v>1</v>
      </c>
      <c r="E79">
        <f t="shared" si="2"/>
        <v>1</v>
      </c>
      <c r="F79">
        <f t="shared" si="3"/>
        <v>0</v>
      </c>
    </row>
    <row r="80" spans="1:6" x14ac:dyDescent="0.2">
      <c r="A80">
        <v>2</v>
      </c>
      <c r="B80">
        <v>1</v>
      </c>
      <c r="E80">
        <f t="shared" si="2"/>
        <v>1</v>
      </c>
      <c r="F80">
        <f t="shared" si="3"/>
        <v>0</v>
      </c>
    </row>
    <row r="81" spans="1:6" x14ac:dyDescent="0.2">
      <c r="A81">
        <v>2</v>
      </c>
      <c r="B81">
        <v>1</v>
      </c>
      <c r="E81">
        <f t="shared" si="2"/>
        <v>1</v>
      </c>
      <c r="F81">
        <f t="shared" si="3"/>
        <v>0</v>
      </c>
    </row>
    <row r="82" spans="1:6" x14ac:dyDescent="0.2">
      <c r="A82">
        <v>2</v>
      </c>
      <c r="B82">
        <v>1</v>
      </c>
      <c r="E82">
        <f t="shared" si="2"/>
        <v>1</v>
      </c>
      <c r="F82">
        <f t="shared" si="3"/>
        <v>0</v>
      </c>
    </row>
    <row r="83" spans="1:6" x14ac:dyDescent="0.2">
      <c r="A83">
        <v>2</v>
      </c>
      <c r="B83">
        <v>1</v>
      </c>
      <c r="E83">
        <f t="shared" si="2"/>
        <v>1</v>
      </c>
      <c r="F83">
        <f t="shared" si="3"/>
        <v>0</v>
      </c>
    </row>
    <row r="84" spans="1:6" x14ac:dyDescent="0.2">
      <c r="A84">
        <v>2</v>
      </c>
      <c r="B84">
        <v>1</v>
      </c>
      <c r="E84">
        <f t="shared" si="2"/>
        <v>1</v>
      </c>
      <c r="F84">
        <f t="shared" si="3"/>
        <v>0</v>
      </c>
    </row>
    <row r="85" spans="1:6" x14ac:dyDescent="0.2">
      <c r="A85">
        <v>2</v>
      </c>
      <c r="B85">
        <v>2</v>
      </c>
      <c r="E85">
        <f t="shared" si="2"/>
        <v>0</v>
      </c>
      <c r="F85">
        <f t="shared" si="3"/>
        <v>1</v>
      </c>
    </row>
    <row r="86" spans="1:6" x14ac:dyDescent="0.2">
      <c r="A86">
        <v>2</v>
      </c>
      <c r="B86">
        <v>1</v>
      </c>
      <c r="E86">
        <f t="shared" si="2"/>
        <v>1</v>
      </c>
      <c r="F86">
        <f t="shared" si="3"/>
        <v>0</v>
      </c>
    </row>
    <row r="87" spans="1:6" x14ac:dyDescent="0.2">
      <c r="A87">
        <v>2</v>
      </c>
      <c r="B87">
        <v>1</v>
      </c>
      <c r="E87">
        <f t="shared" si="2"/>
        <v>1</v>
      </c>
      <c r="F87">
        <f t="shared" si="3"/>
        <v>0</v>
      </c>
    </row>
    <row r="88" spans="1:6" x14ac:dyDescent="0.2">
      <c r="A88">
        <v>2</v>
      </c>
      <c r="B88">
        <v>2</v>
      </c>
      <c r="E88">
        <f t="shared" si="2"/>
        <v>0</v>
      </c>
      <c r="F88">
        <f t="shared" si="3"/>
        <v>1</v>
      </c>
    </row>
    <row r="89" spans="1:6" x14ac:dyDescent="0.2">
      <c r="A89">
        <v>2</v>
      </c>
      <c r="B89">
        <v>1</v>
      </c>
      <c r="E89">
        <f t="shared" si="2"/>
        <v>1</v>
      </c>
      <c r="F89">
        <f t="shared" si="3"/>
        <v>0</v>
      </c>
    </row>
    <row r="90" spans="1:6" x14ac:dyDescent="0.2">
      <c r="A90">
        <v>2</v>
      </c>
      <c r="B90">
        <v>1</v>
      </c>
      <c r="E90">
        <f t="shared" si="2"/>
        <v>1</v>
      </c>
      <c r="F90">
        <f t="shared" si="3"/>
        <v>0</v>
      </c>
    </row>
    <row r="91" spans="1:6" x14ac:dyDescent="0.2">
      <c r="A91">
        <v>2</v>
      </c>
      <c r="B91">
        <v>1</v>
      </c>
      <c r="E91">
        <f t="shared" ref="E91:E93" si="4">IF(B91=1,1,0)</f>
        <v>1</v>
      </c>
      <c r="F91">
        <f t="shared" ref="F91:F93" si="5">IF(B91=2,1,0)</f>
        <v>0</v>
      </c>
    </row>
    <row r="92" spans="1:6" x14ac:dyDescent="0.2">
      <c r="A92">
        <v>2</v>
      </c>
      <c r="B92">
        <v>1</v>
      </c>
      <c r="E92">
        <f t="shared" si="4"/>
        <v>1</v>
      </c>
      <c r="F92">
        <f t="shared" si="5"/>
        <v>0</v>
      </c>
    </row>
    <row r="93" spans="1:6" x14ac:dyDescent="0.2">
      <c r="A93">
        <v>2</v>
      </c>
      <c r="B93">
        <v>1</v>
      </c>
      <c r="E93">
        <f t="shared" si="4"/>
        <v>1</v>
      </c>
      <c r="F93">
        <f t="shared" si="5"/>
        <v>0</v>
      </c>
    </row>
  </sheetData>
  <sortState ref="A2:B93">
    <sortCondition ref="A1"/>
  </sortState>
  <pageMargins left="0.75" right="0.75" top="1" bottom="1" header="0.5" footer="0.5"/>
  <pageSetup orientation="portrait" horizontalDpi="4294967292" verticalDpi="429496729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3"/>
  <sheetViews>
    <sheetView zoomScale="150" zoomScaleNormal="150" zoomScalePageLayoutView="150" workbookViewId="0"/>
  </sheetViews>
  <sheetFormatPr baseColWidth="10" defaultRowHeight="15" x14ac:dyDescent="0.2"/>
  <cols>
    <col min="1" max="1" width="9.5" customWidth="1"/>
    <col min="2" max="2" width="12.5" customWidth="1"/>
    <col min="3" max="3" width="11.83203125" customWidth="1"/>
    <col min="4" max="4" width="16.6640625" customWidth="1"/>
    <col min="5" max="5" width="18.83203125" customWidth="1"/>
    <col min="6" max="6" width="6.5" customWidth="1"/>
    <col min="7" max="7" width="9.33203125" customWidth="1"/>
    <col min="8" max="8" width="10.5" customWidth="1"/>
  </cols>
  <sheetData>
    <row r="1" spans="1:8" x14ac:dyDescent="0.2">
      <c r="A1" t="s">
        <v>0</v>
      </c>
      <c r="B1" t="s">
        <v>5</v>
      </c>
      <c r="C1" t="s">
        <v>39</v>
      </c>
      <c r="E1" t="s">
        <v>18</v>
      </c>
      <c r="F1" t="s">
        <v>99</v>
      </c>
      <c r="G1" t="s">
        <v>93</v>
      </c>
      <c r="H1" t="s">
        <v>100</v>
      </c>
    </row>
    <row r="2" spans="1:8" x14ac:dyDescent="0.2">
      <c r="A2">
        <v>1</v>
      </c>
      <c r="B2">
        <v>14</v>
      </c>
      <c r="C2">
        <f>_xlfn.RANK.AVG(B2,$B$2:$B$93,1)</f>
        <v>70</v>
      </c>
      <c r="D2" t="s">
        <v>26</v>
      </c>
      <c r="E2">
        <f>COUNTIF(A2:A93,1)</f>
        <v>24</v>
      </c>
      <c r="F2">
        <f>MEDIAN(B2:B25)</f>
        <v>10.5</v>
      </c>
      <c r="G2">
        <f>AVERAGE(C2:C25)</f>
        <v>52.5</v>
      </c>
      <c r="H2">
        <f>SUM(C2:C25)</f>
        <v>1260</v>
      </c>
    </row>
    <row r="3" spans="1:8" x14ac:dyDescent="0.2">
      <c r="A3">
        <v>1</v>
      </c>
      <c r="B3">
        <v>4</v>
      </c>
      <c r="C3">
        <f t="shared" ref="C3:C66" si="0">_xlfn.RANK.AVG(B3,$B$2:$B$93,1)</f>
        <v>22.5</v>
      </c>
      <c r="D3" t="s">
        <v>27</v>
      </c>
      <c r="E3">
        <f>COUNTIF(A2:A93,2)</f>
        <v>68</v>
      </c>
      <c r="F3">
        <f>MEDIAN(B26:B93)</f>
        <v>8</v>
      </c>
      <c r="G3">
        <f>AVERAGE(C26:C93)</f>
        <v>44.382352941176471</v>
      </c>
      <c r="H3">
        <f>SUM(C26:C93)</f>
        <v>3018</v>
      </c>
    </row>
    <row r="4" spans="1:8" x14ac:dyDescent="0.2">
      <c r="A4">
        <v>1</v>
      </c>
      <c r="B4">
        <v>7</v>
      </c>
      <c r="C4">
        <f t="shared" si="0"/>
        <v>40.5</v>
      </c>
      <c r="D4" t="s">
        <v>40</v>
      </c>
      <c r="E4">
        <f>E2+E3</f>
        <v>92</v>
      </c>
    </row>
    <row r="5" spans="1:8" x14ac:dyDescent="0.2">
      <c r="A5">
        <v>1</v>
      </c>
      <c r="B5">
        <v>17</v>
      </c>
      <c r="C5">
        <f t="shared" si="0"/>
        <v>81</v>
      </c>
      <c r="D5" t="s">
        <v>62</v>
      </c>
      <c r="E5">
        <f>COUNT(E2:E3)-1</f>
        <v>1</v>
      </c>
    </row>
    <row r="6" spans="1:8" x14ac:dyDescent="0.2">
      <c r="A6">
        <v>1</v>
      </c>
      <c r="B6">
        <v>14</v>
      </c>
      <c r="C6">
        <f t="shared" si="0"/>
        <v>70</v>
      </c>
      <c r="D6" t="s">
        <v>41</v>
      </c>
      <c r="E6">
        <f>E2*E3+E2*(E2+1)/2-H2</f>
        <v>672</v>
      </c>
    </row>
    <row r="7" spans="1:8" x14ac:dyDescent="0.2">
      <c r="A7">
        <v>1</v>
      </c>
      <c r="B7">
        <v>14</v>
      </c>
      <c r="C7">
        <f t="shared" si="0"/>
        <v>70</v>
      </c>
      <c r="D7" t="s">
        <v>42</v>
      </c>
      <c r="E7">
        <f>E2*E3+E3*(E3+1)/2-H3</f>
        <v>960</v>
      </c>
    </row>
    <row r="8" spans="1:8" x14ac:dyDescent="0.2">
      <c r="A8">
        <v>1</v>
      </c>
      <c r="B8">
        <v>13</v>
      </c>
      <c r="C8">
        <f t="shared" si="0"/>
        <v>66.5</v>
      </c>
      <c r="D8" t="s">
        <v>43</v>
      </c>
      <c r="E8">
        <f>MIN(E6:E7)</f>
        <v>672</v>
      </c>
    </row>
    <row r="9" spans="1:8" x14ac:dyDescent="0.2">
      <c r="A9">
        <v>1</v>
      </c>
      <c r="B9">
        <v>1</v>
      </c>
      <c r="C9">
        <f t="shared" si="0"/>
        <v>5</v>
      </c>
      <c r="D9" t="s">
        <v>44</v>
      </c>
      <c r="E9">
        <f>(E8-E2*E3/2)/SQRT(E2*E3*(E2+E3+1)/12)</f>
        <v>-1.2804173892532416</v>
      </c>
    </row>
    <row r="10" spans="1:8" x14ac:dyDescent="0.2">
      <c r="A10">
        <v>1</v>
      </c>
      <c r="B10">
        <v>20</v>
      </c>
      <c r="C10">
        <f t="shared" si="0"/>
        <v>91</v>
      </c>
      <c r="D10" t="s">
        <v>35</v>
      </c>
      <c r="E10">
        <f>(1-NORMSDIST(ABS(E9)))*2</f>
        <v>0.20039838146378974</v>
      </c>
    </row>
    <row r="11" spans="1:8" x14ac:dyDescent="0.2">
      <c r="A11">
        <v>1</v>
      </c>
      <c r="B11">
        <v>16</v>
      </c>
      <c r="C11">
        <f t="shared" si="0"/>
        <v>75.5</v>
      </c>
      <c r="D11" t="s">
        <v>101</v>
      </c>
      <c r="E11">
        <f>E9/SQRT(E4)</f>
        <v>-0.13349274083431456</v>
      </c>
    </row>
    <row r="12" spans="1:8" ht="31" customHeight="1" x14ac:dyDescent="0.2">
      <c r="A12">
        <v>1</v>
      </c>
      <c r="B12">
        <v>12</v>
      </c>
      <c r="C12">
        <f t="shared" si="0"/>
        <v>62</v>
      </c>
      <c r="D12" s="1" t="s">
        <v>102</v>
      </c>
      <c r="E12">
        <f>G2-G3</f>
        <v>8.117647058823529</v>
      </c>
    </row>
    <row r="13" spans="1:8" x14ac:dyDescent="0.2">
      <c r="A13">
        <v>1</v>
      </c>
      <c r="B13">
        <v>19</v>
      </c>
      <c r="C13">
        <f t="shared" si="0"/>
        <v>87.5</v>
      </c>
    </row>
    <row r="14" spans="1:8" ht="16" thickBot="1" x14ac:dyDescent="0.25">
      <c r="A14">
        <v>1</v>
      </c>
      <c r="B14">
        <v>9</v>
      </c>
      <c r="C14">
        <f t="shared" si="0"/>
        <v>47</v>
      </c>
      <c r="D14" t="s">
        <v>103</v>
      </c>
    </row>
    <row r="15" spans="1:8" ht="16" thickTop="1" x14ac:dyDescent="0.2">
      <c r="A15">
        <v>1</v>
      </c>
      <c r="B15">
        <v>10</v>
      </c>
      <c r="C15">
        <f t="shared" si="0"/>
        <v>52.5</v>
      </c>
      <c r="D15" s="11"/>
      <c r="E15" s="11" t="s">
        <v>105</v>
      </c>
    </row>
    <row r="16" spans="1:8" x14ac:dyDescent="0.2">
      <c r="A16">
        <v>1</v>
      </c>
      <c r="B16">
        <v>11</v>
      </c>
      <c r="C16">
        <f t="shared" si="0"/>
        <v>57</v>
      </c>
      <c r="D16" s="12" t="s">
        <v>104</v>
      </c>
      <c r="E16" s="12">
        <f>E8</f>
        <v>672</v>
      </c>
    </row>
    <row r="17" spans="1:5" x14ac:dyDescent="0.2">
      <c r="A17">
        <v>1</v>
      </c>
      <c r="B17">
        <v>6</v>
      </c>
      <c r="C17">
        <f t="shared" si="0"/>
        <v>36.5</v>
      </c>
      <c r="D17" s="14" t="s">
        <v>62</v>
      </c>
      <c r="E17" s="12">
        <f>E5</f>
        <v>1</v>
      </c>
    </row>
    <row r="18" spans="1:5" x14ac:dyDescent="0.2">
      <c r="A18">
        <v>1</v>
      </c>
      <c r="B18">
        <v>3</v>
      </c>
      <c r="C18">
        <f t="shared" si="0"/>
        <v>18.5</v>
      </c>
      <c r="D18" s="12" t="s">
        <v>44</v>
      </c>
      <c r="E18" s="12">
        <f>E9</f>
        <v>-1.2804173892532416</v>
      </c>
    </row>
    <row r="19" spans="1:5" x14ac:dyDescent="0.2">
      <c r="A19">
        <v>1</v>
      </c>
      <c r="B19">
        <v>2</v>
      </c>
      <c r="C19">
        <f t="shared" si="0"/>
        <v>12</v>
      </c>
      <c r="D19" s="12" t="s">
        <v>101</v>
      </c>
      <c r="E19" s="12">
        <f>E11</f>
        <v>-0.13349274083431456</v>
      </c>
    </row>
    <row r="20" spans="1:5" ht="16" thickBot="1" x14ac:dyDescent="0.25">
      <c r="A20">
        <v>1</v>
      </c>
      <c r="B20">
        <v>7</v>
      </c>
      <c r="C20">
        <f t="shared" si="0"/>
        <v>40.5</v>
      </c>
      <c r="D20" s="13" t="s">
        <v>22</v>
      </c>
      <c r="E20" s="13">
        <f>E10</f>
        <v>0.20039838146378974</v>
      </c>
    </row>
    <row r="21" spans="1:5" ht="16" thickTop="1" x14ac:dyDescent="0.2">
      <c r="A21">
        <v>1</v>
      </c>
      <c r="B21">
        <v>12</v>
      </c>
      <c r="C21">
        <f t="shared" si="0"/>
        <v>62</v>
      </c>
    </row>
    <row r="22" spans="1:5" x14ac:dyDescent="0.2">
      <c r="A22">
        <v>1</v>
      </c>
      <c r="B22">
        <v>9</v>
      </c>
      <c r="C22">
        <f t="shared" si="0"/>
        <v>47</v>
      </c>
    </row>
    <row r="23" spans="1:5" x14ac:dyDescent="0.2">
      <c r="A23">
        <v>1</v>
      </c>
      <c r="B23">
        <v>5</v>
      </c>
      <c r="C23">
        <f t="shared" si="0"/>
        <v>29.5</v>
      </c>
    </row>
    <row r="24" spans="1:5" x14ac:dyDescent="0.2">
      <c r="A24">
        <v>1</v>
      </c>
      <c r="B24">
        <v>7</v>
      </c>
      <c r="C24">
        <f t="shared" si="0"/>
        <v>40.5</v>
      </c>
    </row>
    <row r="25" spans="1:5" x14ac:dyDescent="0.2">
      <c r="A25">
        <v>1</v>
      </c>
      <c r="B25">
        <v>16</v>
      </c>
      <c r="C25">
        <f t="shared" si="0"/>
        <v>75.5</v>
      </c>
    </row>
    <row r="26" spans="1:5" x14ac:dyDescent="0.2">
      <c r="A26">
        <v>2</v>
      </c>
      <c r="B26">
        <v>5</v>
      </c>
      <c r="C26">
        <f t="shared" si="0"/>
        <v>29.5</v>
      </c>
    </row>
    <row r="27" spans="1:5" x14ac:dyDescent="0.2">
      <c r="A27">
        <v>2</v>
      </c>
      <c r="B27">
        <v>10</v>
      </c>
      <c r="C27">
        <f t="shared" si="0"/>
        <v>52.5</v>
      </c>
    </row>
    <row r="28" spans="1:5" x14ac:dyDescent="0.2">
      <c r="A28">
        <v>2</v>
      </c>
      <c r="B28">
        <v>10</v>
      </c>
      <c r="C28">
        <f t="shared" si="0"/>
        <v>52.5</v>
      </c>
    </row>
    <row r="29" spans="1:5" x14ac:dyDescent="0.2">
      <c r="A29">
        <v>2</v>
      </c>
      <c r="B29">
        <v>1</v>
      </c>
      <c r="C29">
        <f t="shared" si="0"/>
        <v>5</v>
      </c>
    </row>
    <row r="30" spans="1:5" x14ac:dyDescent="0.2">
      <c r="A30">
        <v>2</v>
      </c>
      <c r="B30">
        <v>12</v>
      </c>
      <c r="C30">
        <f t="shared" si="0"/>
        <v>62</v>
      </c>
    </row>
    <row r="31" spans="1:5" x14ac:dyDescent="0.2">
      <c r="A31">
        <v>2</v>
      </c>
      <c r="B31">
        <v>2</v>
      </c>
      <c r="C31">
        <f t="shared" si="0"/>
        <v>12</v>
      </c>
    </row>
    <row r="32" spans="1:5" x14ac:dyDescent="0.2">
      <c r="A32">
        <v>2</v>
      </c>
      <c r="B32">
        <v>6</v>
      </c>
      <c r="C32">
        <f t="shared" si="0"/>
        <v>36.5</v>
      </c>
    </row>
    <row r="33" spans="1:3" x14ac:dyDescent="0.2">
      <c r="A33">
        <v>2</v>
      </c>
      <c r="B33">
        <v>9</v>
      </c>
      <c r="C33">
        <f t="shared" si="0"/>
        <v>47</v>
      </c>
    </row>
    <row r="34" spans="1:3" x14ac:dyDescent="0.2">
      <c r="A34">
        <v>2</v>
      </c>
      <c r="B34">
        <v>13</v>
      </c>
      <c r="C34">
        <f t="shared" si="0"/>
        <v>66.5</v>
      </c>
    </row>
    <row r="35" spans="1:3" x14ac:dyDescent="0.2">
      <c r="A35">
        <v>2</v>
      </c>
      <c r="B35">
        <v>10</v>
      </c>
      <c r="C35">
        <f t="shared" si="0"/>
        <v>52.5</v>
      </c>
    </row>
    <row r="36" spans="1:3" x14ac:dyDescent="0.2">
      <c r="A36">
        <v>2</v>
      </c>
      <c r="B36">
        <v>5</v>
      </c>
      <c r="C36">
        <f t="shared" si="0"/>
        <v>29.5</v>
      </c>
    </row>
    <row r="37" spans="1:3" x14ac:dyDescent="0.2">
      <c r="A37">
        <v>2</v>
      </c>
      <c r="B37">
        <v>21</v>
      </c>
      <c r="C37">
        <f t="shared" si="0"/>
        <v>92</v>
      </c>
    </row>
    <row r="38" spans="1:3" x14ac:dyDescent="0.2">
      <c r="A38">
        <v>2</v>
      </c>
      <c r="B38">
        <v>2</v>
      </c>
      <c r="C38">
        <f t="shared" si="0"/>
        <v>12</v>
      </c>
    </row>
    <row r="39" spans="1:3" x14ac:dyDescent="0.2">
      <c r="A39">
        <v>2</v>
      </c>
      <c r="B39">
        <v>1</v>
      </c>
      <c r="C39">
        <f t="shared" si="0"/>
        <v>5</v>
      </c>
    </row>
    <row r="40" spans="1:3" x14ac:dyDescent="0.2">
      <c r="A40">
        <v>2</v>
      </c>
      <c r="B40">
        <v>12</v>
      </c>
      <c r="C40">
        <f t="shared" si="0"/>
        <v>62</v>
      </c>
    </row>
    <row r="41" spans="1:3" x14ac:dyDescent="0.2">
      <c r="A41">
        <v>2</v>
      </c>
      <c r="B41">
        <v>10</v>
      </c>
      <c r="C41">
        <f t="shared" si="0"/>
        <v>52.5</v>
      </c>
    </row>
    <row r="42" spans="1:3" x14ac:dyDescent="0.2">
      <c r="A42">
        <v>2</v>
      </c>
      <c r="B42">
        <v>0</v>
      </c>
      <c r="C42">
        <f t="shared" si="0"/>
        <v>1.5</v>
      </c>
    </row>
    <row r="43" spans="1:3" x14ac:dyDescent="0.2">
      <c r="A43">
        <v>2</v>
      </c>
      <c r="B43">
        <v>0</v>
      </c>
      <c r="C43">
        <f t="shared" si="0"/>
        <v>1.5</v>
      </c>
    </row>
    <row r="44" spans="1:3" x14ac:dyDescent="0.2">
      <c r="A44">
        <v>2</v>
      </c>
      <c r="B44">
        <v>6</v>
      </c>
      <c r="C44">
        <f t="shared" si="0"/>
        <v>36.5</v>
      </c>
    </row>
    <row r="45" spans="1:3" x14ac:dyDescent="0.2">
      <c r="A45">
        <v>2</v>
      </c>
      <c r="B45">
        <v>16</v>
      </c>
      <c r="C45">
        <f t="shared" si="0"/>
        <v>75.5</v>
      </c>
    </row>
    <row r="46" spans="1:3" x14ac:dyDescent="0.2">
      <c r="A46">
        <v>2</v>
      </c>
      <c r="B46">
        <v>3</v>
      </c>
      <c r="C46">
        <f t="shared" si="0"/>
        <v>18.5</v>
      </c>
    </row>
    <row r="47" spans="1:3" x14ac:dyDescent="0.2">
      <c r="A47">
        <v>2</v>
      </c>
      <c r="B47">
        <v>17</v>
      </c>
      <c r="C47">
        <f t="shared" si="0"/>
        <v>81</v>
      </c>
    </row>
    <row r="48" spans="1:3" x14ac:dyDescent="0.2">
      <c r="A48">
        <v>2</v>
      </c>
      <c r="B48">
        <v>1</v>
      </c>
      <c r="C48">
        <f t="shared" si="0"/>
        <v>5</v>
      </c>
    </row>
    <row r="49" spans="1:3" x14ac:dyDescent="0.2">
      <c r="A49">
        <v>2</v>
      </c>
      <c r="B49">
        <v>4</v>
      </c>
      <c r="C49">
        <f t="shared" si="0"/>
        <v>22.5</v>
      </c>
    </row>
    <row r="50" spans="1:3" x14ac:dyDescent="0.2">
      <c r="A50">
        <v>2</v>
      </c>
      <c r="B50">
        <v>12</v>
      </c>
      <c r="C50">
        <f t="shared" si="0"/>
        <v>62</v>
      </c>
    </row>
    <row r="51" spans="1:3" x14ac:dyDescent="0.2">
      <c r="A51">
        <v>2</v>
      </c>
      <c r="B51">
        <v>2</v>
      </c>
      <c r="C51">
        <f t="shared" si="0"/>
        <v>12</v>
      </c>
    </row>
    <row r="52" spans="1:3" x14ac:dyDescent="0.2">
      <c r="A52">
        <v>2</v>
      </c>
      <c r="B52">
        <v>4</v>
      </c>
      <c r="C52">
        <f t="shared" si="0"/>
        <v>22.5</v>
      </c>
    </row>
    <row r="53" spans="1:3" x14ac:dyDescent="0.2">
      <c r="A53">
        <v>2</v>
      </c>
      <c r="B53">
        <v>17</v>
      </c>
      <c r="C53">
        <f t="shared" si="0"/>
        <v>81</v>
      </c>
    </row>
    <row r="54" spans="1:3" x14ac:dyDescent="0.2">
      <c r="A54">
        <v>2</v>
      </c>
      <c r="B54">
        <v>19</v>
      </c>
      <c r="C54">
        <f t="shared" si="0"/>
        <v>87.5</v>
      </c>
    </row>
    <row r="55" spans="1:3" x14ac:dyDescent="0.2">
      <c r="A55">
        <v>2</v>
      </c>
      <c r="B55">
        <v>18</v>
      </c>
      <c r="C55">
        <f t="shared" si="0"/>
        <v>84</v>
      </c>
    </row>
    <row r="56" spans="1:3" x14ac:dyDescent="0.2">
      <c r="A56">
        <v>2</v>
      </c>
      <c r="B56">
        <v>3</v>
      </c>
      <c r="C56">
        <f t="shared" si="0"/>
        <v>18.5</v>
      </c>
    </row>
    <row r="57" spans="1:3" x14ac:dyDescent="0.2">
      <c r="A57">
        <v>2</v>
      </c>
      <c r="B57">
        <v>2</v>
      </c>
      <c r="C57">
        <f t="shared" si="0"/>
        <v>12</v>
      </c>
    </row>
    <row r="58" spans="1:3" x14ac:dyDescent="0.2">
      <c r="A58">
        <v>2</v>
      </c>
      <c r="B58">
        <v>5</v>
      </c>
      <c r="C58">
        <f t="shared" si="0"/>
        <v>29.5</v>
      </c>
    </row>
    <row r="59" spans="1:3" x14ac:dyDescent="0.2">
      <c r="A59">
        <v>2</v>
      </c>
      <c r="B59">
        <v>14</v>
      </c>
      <c r="C59">
        <f t="shared" si="0"/>
        <v>70</v>
      </c>
    </row>
    <row r="60" spans="1:3" x14ac:dyDescent="0.2">
      <c r="A60">
        <v>2</v>
      </c>
      <c r="B60">
        <v>17</v>
      </c>
      <c r="C60">
        <f t="shared" si="0"/>
        <v>81</v>
      </c>
    </row>
    <row r="61" spans="1:3" x14ac:dyDescent="0.2">
      <c r="A61">
        <v>2</v>
      </c>
      <c r="B61">
        <v>16</v>
      </c>
      <c r="C61">
        <f t="shared" si="0"/>
        <v>75.5</v>
      </c>
    </row>
    <row r="62" spans="1:3" x14ac:dyDescent="0.2">
      <c r="A62">
        <v>2</v>
      </c>
      <c r="B62">
        <v>16</v>
      </c>
      <c r="C62">
        <f t="shared" si="0"/>
        <v>75.5</v>
      </c>
    </row>
    <row r="63" spans="1:3" x14ac:dyDescent="0.2">
      <c r="A63">
        <v>2</v>
      </c>
      <c r="B63">
        <v>2</v>
      </c>
      <c r="C63">
        <f t="shared" si="0"/>
        <v>12</v>
      </c>
    </row>
    <row r="64" spans="1:3" x14ac:dyDescent="0.2">
      <c r="A64">
        <v>2</v>
      </c>
      <c r="B64">
        <v>10</v>
      </c>
      <c r="C64">
        <f t="shared" si="0"/>
        <v>52.5</v>
      </c>
    </row>
    <row r="65" spans="1:3" x14ac:dyDescent="0.2">
      <c r="A65">
        <v>2</v>
      </c>
      <c r="B65">
        <v>8</v>
      </c>
      <c r="C65">
        <f t="shared" si="0"/>
        <v>43.5</v>
      </c>
    </row>
    <row r="66" spans="1:3" x14ac:dyDescent="0.2">
      <c r="A66">
        <v>2</v>
      </c>
      <c r="B66">
        <v>16</v>
      </c>
      <c r="C66">
        <f t="shared" si="0"/>
        <v>75.5</v>
      </c>
    </row>
    <row r="67" spans="1:3" x14ac:dyDescent="0.2">
      <c r="A67">
        <v>2</v>
      </c>
      <c r="B67">
        <v>4</v>
      </c>
      <c r="C67">
        <f t="shared" ref="C67:C93" si="1">_xlfn.RANK.AVG(B67,$B$2:$B$93,1)</f>
        <v>22.5</v>
      </c>
    </row>
    <row r="68" spans="1:3" x14ac:dyDescent="0.2">
      <c r="A68">
        <v>2</v>
      </c>
      <c r="B68">
        <v>19</v>
      </c>
      <c r="C68">
        <f t="shared" si="1"/>
        <v>87.5</v>
      </c>
    </row>
    <row r="69" spans="1:3" x14ac:dyDescent="0.2">
      <c r="A69">
        <v>2</v>
      </c>
      <c r="B69">
        <v>17</v>
      </c>
      <c r="C69">
        <f t="shared" si="1"/>
        <v>81</v>
      </c>
    </row>
    <row r="70" spans="1:3" x14ac:dyDescent="0.2">
      <c r="A70">
        <v>2</v>
      </c>
      <c r="B70">
        <v>12</v>
      </c>
      <c r="C70">
        <f t="shared" si="1"/>
        <v>62</v>
      </c>
    </row>
    <row r="71" spans="1:3" x14ac:dyDescent="0.2">
      <c r="A71">
        <v>2</v>
      </c>
      <c r="B71">
        <v>11</v>
      </c>
      <c r="C71">
        <f t="shared" si="1"/>
        <v>57</v>
      </c>
    </row>
    <row r="72" spans="1:3" x14ac:dyDescent="0.2">
      <c r="A72">
        <v>2</v>
      </c>
      <c r="B72">
        <v>2</v>
      </c>
      <c r="C72">
        <f t="shared" si="1"/>
        <v>12</v>
      </c>
    </row>
    <row r="73" spans="1:3" x14ac:dyDescent="0.2">
      <c r="A73">
        <v>2</v>
      </c>
      <c r="B73">
        <v>2</v>
      </c>
      <c r="C73">
        <f t="shared" si="1"/>
        <v>12</v>
      </c>
    </row>
    <row r="74" spans="1:3" x14ac:dyDescent="0.2">
      <c r="A74">
        <v>2</v>
      </c>
      <c r="B74">
        <v>3</v>
      </c>
      <c r="C74">
        <f t="shared" si="1"/>
        <v>18.5</v>
      </c>
    </row>
    <row r="75" spans="1:3" x14ac:dyDescent="0.2">
      <c r="A75">
        <v>2</v>
      </c>
      <c r="B75">
        <v>5</v>
      </c>
      <c r="C75">
        <f t="shared" si="1"/>
        <v>29.5</v>
      </c>
    </row>
    <row r="76" spans="1:3" x14ac:dyDescent="0.2">
      <c r="A76">
        <v>2</v>
      </c>
      <c r="B76">
        <v>8</v>
      </c>
      <c r="C76">
        <f t="shared" si="1"/>
        <v>43.5</v>
      </c>
    </row>
    <row r="77" spans="1:3" x14ac:dyDescent="0.2">
      <c r="A77">
        <v>2</v>
      </c>
      <c r="B77">
        <v>19</v>
      </c>
      <c r="C77">
        <f t="shared" si="1"/>
        <v>87.5</v>
      </c>
    </row>
    <row r="78" spans="1:3" x14ac:dyDescent="0.2">
      <c r="A78">
        <v>2</v>
      </c>
      <c r="B78">
        <v>5</v>
      </c>
      <c r="C78">
        <f t="shared" si="1"/>
        <v>29.5</v>
      </c>
    </row>
    <row r="79" spans="1:3" x14ac:dyDescent="0.2">
      <c r="A79">
        <v>2</v>
      </c>
      <c r="B79">
        <v>1</v>
      </c>
      <c r="C79">
        <f t="shared" si="1"/>
        <v>5</v>
      </c>
    </row>
    <row r="80" spans="1:3" x14ac:dyDescent="0.2">
      <c r="A80">
        <v>2</v>
      </c>
      <c r="B80">
        <v>5</v>
      </c>
      <c r="C80">
        <f t="shared" si="1"/>
        <v>29.5</v>
      </c>
    </row>
    <row r="81" spans="1:3" x14ac:dyDescent="0.2">
      <c r="A81">
        <v>2</v>
      </c>
      <c r="B81">
        <v>12</v>
      </c>
      <c r="C81">
        <f t="shared" si="1"/>
        <v>62</v>
      </c>
    </row>
    <row r="82" spans="1:3" x14ac:dyDescent="0.2">
      <c r="A82">
        <v>2</v>
      </c>
      <c r="B82">
        <v>6</v>
      </c>
      <c r="C82">
        <f t="shared" si="1"/>
        <v>36.5</v>
      </c>
    </row>
    <row r="83" spans="1:3" x14ac:dyDescent="0.2">
      <c r="A83">
        <v>2</v>
      </c>
      <c r="B83">
        <v>5</v>
      </c>
      <c r="C83">
        <f t="shared" si="1"/>
        <v>29.5</v>
      </c>
    </row>
    <row r="84" spans="1:3" x14ac:dyDescent="0.2">
      <c r="A84">
        <v>2</v>
      </c>
      <c r="B84">
        <v>5</v>
      </c>
      <c r="C84">
        <f t="shared" si="1"/>
        <v>29.5</v>
      </c>
    </row>
    <row r="85" spans="1:3" x14ac:dyDescent="0.2">
      <c r="A85">
        <v>2</v>
      </c>
      <c r="B85">
        <v>9</v>
      </c>
      <c r="C85">
        <f t="shared" si="1"/>
        <v>47</v>
      </c>
    </row>
    <row r="86" spans="1:3" x14ac:dyDescent="0.2">
      <c r="A86">
        <v>2</v>
      </c>
      <c r="B86">
        <v>19</v>
      </c>
      <c r="C86">
        <f t="shared" si="1"/>
        <v>87.5</v>
      </c>
    </row>
    <row r="87" spans="1:3" x14ac:dyDescent="0.2">
      <c r="A87">
        <v>2</v>
      </c>
      <c r="B87">
        <v>9</v>
      </c>
      <c r="C87">
        <f t="shared" si="1"/>
        <v>47</v>
      </c>
    </row>
    <row r="88" spans="1:3" x14ac:dyDescent="0.2">
      <c r="A88">
        <v>2</v>
      </c>
      <c r="B88">
        <v>2</v>
      </c>
      <c r="C88">
        <f t="shared" si="1"/>
        <v>12</v>
      </c>
    </row>
    <row r="89" spans="1:3" x14ac:dyDescent="0.2">
      <c r="A89">
        <v>2</v>
      </c>
      <c r="B89">
        <v>14</v>
      </c>
      <c r="C89">
        <f t="shared" si="1"/>
        <v>70</v>
      </c>
    </row>
    <row r="90" spans="1:3" x14ac:dyDescent="0.2">
      <c r="A90">
        <v>2</v>
      </c>
      <c r="B90">
        <v>5</v>
      </c>
      <c r="C90">
        <f t="shared" si="1"/>
        <v>29.5</v>
      </c>
    </row>
    <row r="91" spans="1:3" x14ac:dyDescent="0.2">
      <c r="A91">
        <v>2</v>
      </c>
      <c r="B91">
        <v>7</v>
      </c>
      <c r="C91">
        <f t="shared" si="1"/>
        <v>40.5</v>
      </c>
    </row>
    <row r="92" spans="1:3" x14ac:dyDescent="0.2">
      <c r="A92">
        <v>2</v>
      </c>
      <c r="B92">
        <v>11</v>
      </c>
      <c r="C92">
        <f t="shared" si="1"/>
        <v>57</v>
      </c>
    </row>
    <row r="93" spans="1:3" x14ac:dyDescent="0.2">
      <c r="A93">
        <v>2</v>
      </c>
      <c r="B93">
        <v>19</v>
      </c>
      <c r="C93">
        <f t="shared" si="1"/>
        <v>87.5</v>
      </c>
    </row>
  </sheetData>
  <sortState ref="A2:C93">
    <sortCondition ref="A2"/>
  </sortState>
  <pageMargins left="0.75" right="0.75" top="1" bottom="1" header="0.5" footer="0.5"/>
  <pageSetup orientation="portrait" horizontalDpi="4294967292" verticalDpi="429496729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3"/>
  <sheetViews>
    <sheetView zoomScale="150" zoomScaleNormal="150" zoomScalePageLayoutView="150" workbookViewId="0"/>
  </sheetViews>
  <sheetFormatPr baseColWidth="10" defaultRowHeight="15" x14ac:dyDescent="0.2"/>
  <cols>
    <col min="1" max="1" width="10.1640625" customWidth="1"/>
    <col min="2" max="2" width="10.5" customWidth="1"/>
    <col min="3" max="3" width="12.83203125" customWidth="1"/>
    <col min="4" max="4" width="10.6640625" customWidth="1"/>
    <col min="5" max="5" width="13.83203125" customWidth="1"/>
    <col min="6" max="7" width="14.6640625" customWidth="1"/>
    <col min="8" max="8" width="17" customWidth="1"/>
  </cols>
  <sheetData>
    <row r="1" spans="1:13" x14ac:dyDescent="0.2">
      <c r="A1" t="s">
        <v>2</v>
      </c>
      <c r="B1" t="s">
        <v>5</v>
      </c>
      <c r="C1" t="s">
        <v>39</v>
      </c>
      <c r="E1" t="s">
        <v>108</v>
      </c>
      <c r="F1" t="s">
        <v>99</v>
      </c>
      <c r="G1" t="s">
        <v>100</v>
      </c>
      <c r="H1" t="s">
        <v>93</v>
      </c>
      <c r="J1" s="33" t="s">
        <v>14</v>
      </c>
      <c r="K1" s="33" t="s">
        <v>15</v>
      </c>
      <c r="L1" s="33" t="s">
        <v>16</v>
      </c>
      <c r="M1" s="33" t="s">
        <v>17</v>
      </c>
    </row>
    <row r="2" spans="1:13" x14ac:dyDescent="0.2">
      <c r="A2">
        <v>1</v>
      </c>
      <c r="B2">
        <v>5</v>
      </c>
      <c r="C2">
        <f t="shared" ref="C2:C33" si="0">_xlfn.RANK.AVG(B2,$B$2:$B$93,0)</f>
        <v>63.5</v>
      </c>
      <c r="D2" t="s">
        <v>14</v>
      </c>
      <c r="E2">
        <f>COUNT(A2:A40)</f>
        <v>39</v>
      </c>
      <c r="F2">
        <f>MEDIAN(B2:B40)</f>
        <v>7</v>
      </c>
      <c r="G2">
        <f>SUM(C2:C40)</f>
        <v>1906</v>
      </c>
      <c r="H2">
        <f>AVERAGE(C2:C40)</f>
        <v>48.871794871794869</v>
      </c>
      <c r="J2" s="33">
        <v>5</v>
      </c>
      <c r="K2" s="33">
        <v>10</v>
      </c>
      <c r="L2" s="33">
        <v>10</v>
      </c>
      <c r="M2" s="33">
        <v>14</v>
      </c>
    </row>
    <row r="3" spans="1:13" x14ac:dyDescent="0.2">
      <c r="A3">
        <v>1</v>
      </c>
      <c r="B3">
        <v>1</v>
      </c>
      <c r="C3">
        <f t="shared" si="0"/>
        <v>88</v>
      </c>
      <c r="D3" t="s">
        <v>15</v>
      </c>
      <c r="E3">
        <f>COUNT(A41:A59)</f>
        <v>19</v>
      </c>
      <c r="F3">
        <f>MEDIAN(B41:B59)</f>
        <v>10</v>
      </c>
      <c r="G3">
        <f>SUM(C41:C59)</f>
        <v>956</v>
      </c>
      <c r="H3">
        <f>AVERAGE(C41:C59)</f>
        <v>50.315789473684212</v>
      </c>
      <c r="J3" s="33">
        <v>1</v>
      </c>
      <c r="K3" s="33">
        <v>12</v>
      </c>
      <c r="L3" s="33">
        <v>17</v>
      </c>
      <c r="M3" s="33">
        <v>4</v>
      </c>
    </row>
    <row r="4" spans="1:13" x14ac:dyDescent="0.2">
      <c r="A4">
        <v>1</v>
      </c>
      <c r="B4">
        <v>2</v>
      </c>
      <c r="C4">
        <f t="shared" si="0"/>
        <v>81</v>
      </c>
      <c r="D4" t="s">
        <v>16</v>
      </c>
      <c r="E4">
        <f>COUNT(A60:A79)</f>
        <v>20</v>
      </c>
      <c r="F4">
        <f>MEDIAN(B60:B79)</f>
        <v>6</v>
      </c>
      <c r="G4">
        <f>SUM(C60:C79)</f>
        <v>965.5</v>
      </c>
      <c r="H4">
        <f>AVERAGE(C60:C79)</f>
        <v>48.274999999999999</v>
      </c>
      <c r="J4" s="33">
        <v>2</v>
      </c>
      <c r="K4" s="33">
        <v>6</v>
      </c>
      <c r="L4" s="33">
        <v>5</v>
      </c>
      <c r="M4" s="33">
        <v>12</v>
      </c>
    </row>
    <row r="5" spans="1:13" x14ac:dyDescent="0.2">
      <c r="A5">
        <v>1</v>
      </c>
      <c r="B5">
        <v>6</v>
      </c>
      <c r="C5">
        <f t="shared" si="0"/>
        <v>56.5</v>
      </c>
      <c r="D5" t="s">
        <v>17</v>
      </c>
      <c r="E5">
        <f>COUNT(A80:A93)</f>
        <v>14</v>
      </c>
      <c r="F5">
        <f>MEDIAN(B80:B93)</f>
        <v>11.5</v>
      </c>
      <c r="G5">
        <f>SUM(C80:C93)</f>
        <v>450.5</v>
      </c>
      <c r="H5">
        <f>AVERAGE(C80:C93)</f>
        <v>32.178571428571431</v>
      </c>
      <c r="J5" s="33">
        <v>6</v>
      </c>
      <c r="K5" s="33">
        <v>16</v>
      </c>
      <c r="L5" s="33">
        <v>10</v>
      </c>
      <c r="M5" s="33">
        <v>7</v>
      </c>
    </row>
    <row r="6" spans="1:13" x14ac:dyDescent="0.2">
      <c r="A6">
        <v>1</v>
      </c>
      <c r="B6">
        <v>13</v>
      </c>
      <c r="C6">
        <f t="shared" si="0"/>
        <v>26.5</v>
      </c>
      <c r="D6" t="s">
        <v>18</v>
      </c>
      <c r="E6">
        <f>SUM(E2:E5)</f>
        <v>92</v>
      </c>
      <c r="J6" s="33">
        <v>13</v>
      </c>
      <c r="K6" s="33">
        <v>1</v>
      </c>
      <c r="L6" s="33">
        <v>4</v>
      </c>
      <c r="M6" s="33">
        <v>9</v>
      </c>
    </row>
    <row r="7" spans="1:13" x14ac:dyDescent="0.2">
      <c r="A7">
        <v>1</v>
      </c>
      <c r="B7">
        <v>10</v>
      </c>
      <c r="C7">
        <f t="shared" si="0"/>
        <v>40.5</v>
      </c>
      <c r="D7" t="s">
        <v>62</v>
      </c>
      <c r="E7">
        <f>COUNT(E2:E5)-1</f>
        <v>3</v>
      </c>
      <c r="J7" s="33">
        <v>10</v>
      </c>
      <c r="K7" s="33">
        <v>14</v>
      </c>
      <c r="L7" s="33">
        <v>13</v>
      </c>
      <c r="M7" s="33">
        <v>21</v>
      </c>
    </row>
    <row r="8" spans="1:13" x14ac:dyDescent="0.2">
      <c r="A8">
        <v>1</v>
      </c>
      <c r="B8">
        <v>2</v>
      </c>
      <c r="C8">
        <f t="shared" si="0"/>
        <v>81</v>
      </c>
      <c r="D8" t="s">
        <v>75</v>
      </c>
      <c r="E8">
        <f>(12/(E6*(E6+1)))*(POWER(G2,2)/E2+POWER(G3,2)/E3+POWER(G4,2)/E4+POWER(G5,2)/E5)-3*(E6+1)</f>
        <v>4.8113530028815603</v>
      </c>
      <c r="J8" s="33">
        <v>2</v>
      </c>
      <c r="K8" s="33">
        <v>12</v>
      </c>
      <c r="L8" s="33">
        <v>2</v>
      </c>
      <c r="M8" s="33">
        <v>17</v>
      </c>
    </row>
    <row r="9" spans="1:13" x14ac:dyDescent="0.2">
      <c r="A9">
        <v>1</v>
      </c>
      <c r="B9">
        <v>1</v>
      </c>
      <c r="C9">
        <f t="shared" si="0"/>
        <v>88</v>
      </c>
      <c r="D9" t="s">
        <v>35</v>
      </c>
      <c r="E9">
        <f>_xlfn.CHISQ.DIST.RT(E8,E7)</f>
        <v>0.18614357795946262</v>
      </c>
      <c r="J9" s="33">
        <v>1</v>
      </c>
      <c r="K9" s="33">
        <v>2</v>
      </c>
      <c r="L9" s="33">
        <v>5</v>
      </c>
      <c r="M9" s="33">
        <v>19</v>
      </c>
    </row>
    <row r="10" spans="1:13" x14ac:dyDescent="0.2">
      <c r="A10">
        <v>1</v>
      </c>
      <c r="B10">
        <v>0</v>
      </c>
      <c r="C10">
        <f t="shared" si="0"/>
        <v>91.5</v>
      </c>
      <c r="J10" s="33">
        <v>0</v>
      </c>
      <c r="K10" s="33">
        <v>3</v>
      </c>
      <c r="L10" s="33">
        <v>16</v>
      </c>
      <c r="M10" s="33">
        <v>14</v>
      </c>
    </row>
    <row r="11" spans="1:13" ht="16" thickBot="1" x14ac:dyDescent="0.25">
      <c r="A11">
        <v>1</v>
      </c>
      <c r="B11">
        <v>0</v>
      </c>
      <c r="C11">
        <f t="shared" si="0"/>
        <v>91.5</v>
      </c>
      <c r="D11" t="s">
        <v>109</v>
      </c>
      <c r="J11" s="33">
        <v>0</v>
      </c>
      <c r="K11" s="33">
        <v>2</v>
      </c>
      <c r="L11" s="33">
        <v>16</v>
      </c>
      <c r="M11" s="33">
        <v>17</v>
      </c>
    </row>
    <row r="12" spans="1:13" ht="17" thickTop="1" thickBot="1" x14ac:dyDescent="0.25">
      <c r="A12">
        <v>1</v>
      </c>
      <c r="B12">
        <v>3</v>
      </c>
      <c r="C12">
        <f t="shared" si="0"/>
        <v>74.5</v>
      </c>
      <c r="D12" s="21"/>
      <c r="E12" s="22" t="s">
        <v>75</v>
      </c>
      <c r="F12" s="22" t="s">
        <v>62</v>
      </c>
      <c r="G12" s="23" t="s">
        <v>35</v>
      </c>
      <c r="J12" s="33">
        <v>3</v>
      </c>
      <c r="K12" s="33">
        <v>1</v>
      </c>
      <c r="L12" s="33">
        <v>19</v>
      </c>
      <c r="M12" s="33">
        <v>11</v>
      </c>
    </row>
    <row r="13" spans="1:13" ht="32" thickTop="1" thickBot="1" x14ac:dyDescent="0.25">
      <c r="A13">
        <v>1</v>
      </c>
      <c r="B13">
        <v>17</v>
      </c>
      <c r="C13">
        <f t="shared" si="0"/>
        <v>12</v>
      </c>
      <c r="D13" s="27" t="s">
        <v>105</v>
      </c>
      <c r="E13" s="22">
        <f>E8</f>
        <v>4.8113530028815603</v>
      </c>
      <c r="F13" s="22">
        <f>E7</f>
        <v>3</v>
      </c>
      <c r="G13" s="23">
        <f>E9</f>
        <v>0.18614357795946262</v>
      </c>
      <c r="J13" s="33">
        <v>17</v>
      </c>
      <c r="K13" s="33">
        <v>12</v>
      </c>
      <c r="L13" s="33">
        <v>3</v>
      </c>
      <c r="M13" s="33">
        <v>9</v>
      </c>
    </row>
    <row r="14" spans="1:13" ht="16" thickTop="1" x14ac:dyDescent="0.2">
      <c r="A14">
        <v>1</v>
      </c>
      <c r="B14">
        <v>14</v>
      </c>
      <c r="C14">
        <f t="shared" si="0"/>
        <v>23</v>
      </c>
      <c r="J14" s="33">
        <v>14</v>
      </c>
      <c r="K14" s="33">
        <v>10</v>
      </c>
      <c r="L14" s="33">
        <v>5</v>
      </c>
      <c r="M14" s="33">
        <v>9</v>
      </c>
    </row>
    <row r="15" spans="1:13" x14ac:dyDescent="0.2">
      <c r="A15">
        <v>1</v>
      </c>
      <c r="B15">
        <v>1</v>
      </c>
      <c r="C15">
        <f t="shared" si="0"/>
        <v>88</v>
      </c>
      <c r="J15" s="33">
        <v>1</v>
      </c>
      <c r="K15" s="33">
        <v>11</v>
      </c>
      <c r="L15" s="33">
        <v>8</v>
      </c>
      <c r="M15" s="33">
        <v>9</v>
      </c>
    </row>
    <row r="16" spans="1:13" x14ac:dyDescent="0.2">
      <c r="A16">
        <v>1</v>
      </c>
      <c r="B16">
        <v>4</v>
      </c>
      <c r="C16">
        <f t="shared" si="0"/>
        <v>70.5</v>
      </c>
      <c r="J16" s="33">
        <v>4</v>
      </c>
      <c r="K16" s="33">
        <v>3</v>
      </c>
      <c r="L16" s="33">
        <v>5</v>
      </c>
      <c r="M16" s="33"/>
    </row>
    <row r="17" spans="1:13" x14ac:dyDescent="0.2">
      <c r="A17">
        <v>1</v>
      </c>
      <c r="B17">
        <v>18</v>
      </c>
      <c r="C17">
        <f t="shared" si="0"/>
        <v>9</v>
      </c>
      <c r="J17" s="33">
        <v>18</v>
      </c>
      <c r="K17" s="33">
        <v>2</v>
      </c>
      <c r="L17" s="33">
        <v>6</v>
      </c>
      <c r="M17" s="33"/>
    </row>
    <row r="18" spans="1:13" x14ac:dyDescent="0.2">
      <c r="A18">
        <v>1</v>
      </c>
      <c r="B18">
        <v>20</v>
      </c>
      <c r="C18">
        <f t="shared" si="0"/>
        <v>2</v>
      </c>
      <c r="J18" s="33">
        <v>20</v>
      </c>
      <c r="K18" s="33">
        <v>14</v>
      </c>
      <c r="L18" s="33">
        <v>5</v>
      </c>
      <c r="M18" s="33"/>
    </row>
    <row r="19" spans="1:13" x14ac:dyDescent="0.2">
      <c r="A19">
        <v>1</v>
      </c>
      <c r="B19">
        <v>10</v>
      </c>
      <c r="C19">
        <f t="shared" si="0"/>
        <v>40.5</v>
      </c>
      <c r="J19" s="33">
        <v>10</v>
      </c>
      <c r="K19" s="33">
        <v>7</v>
      </c>
      <c r="L19" s="33">
        <v>6</v>
      </c>
      <c r="M19" s="33"/>
    </row>
    <row r="20" spans="1:13" x14ac:dyDescent="0.2">
      <c r="A20">
        <v>1</v>
      </c>
      <c r="B20">
        <v>8</v>
      </c>
      <c r="C20">
        <f t="shared" si="0"/>
        <v>49.5</v>
      </c>
      <c r="J20" s="33">
        <v>8</v>
      </c>
      <c r="K20" s="33">
        <v>19</v>
      </c>
      <c r="L20" s="33">
        <v>5</v>
      </c>
      <c r="M20" s="33"/>
    </row>
    <row r="21" spans="1:13" x14ac:dyDescent="0.2">
      <c r="A21">
        <v>1</v>
      </c>
      <c r="B21">
        <v>16</v>
      </c>
      <c r="C21">
        <f t="shared" si="0"/>
        <v>17.5</v>
      </c>
      <c r="J21" s="33">
        <v>16</v>
      </c>
      <c r="K21" s="33"/>
      <c r="L21" s="33">
        <v>11</v>
      </c>
      <c r="M21" s="33"/>
    </row>
    <row r="22" spans="1:13" x14ac:dyDescent="0.2">
      <c r="A22">
        <v>1</v>
      </c>
      <c r="B22">
        <v>4</v>
      </c>
      <c r="C22">
        <f t="shared" si="0"/>
        <v>70.5</v>
      </c>
      <c r="J22" s="33">
        <v>4</v>
      </c>
      <c r="K22" s="33"/>
      <c r="L22" s="33"/>
      <c r="M22" s="33"/>
    </row>
    <row r="23" spans="1:13" x14ac:dyDescent="0.2">
      <c r="A23">
        <v>1</v>
      </c>
      <c r="B23">
        <v>16</v>
      </c>
      <c r="C23">
        <f t="shared" si="0"/>
        <v>17.5</v>
      </c>
      <c r="J23" s="33">
        <v>16</v>
      </c>
      <c r="K23" s="33"/>
      <c r="L23" s="33"/>
      <c r="M23" s="33"/>
    </row>
    <row r="24" spans="1:13" x14ac:dyDescent="0.2">
      <c r="A24">
        <v>1</v>
      </c>
      <c r="B24">
        <v>17</v>
      </c>
      <c r="C24">
        <f t="shared" si="0"/>
        <v>12</v>
      </c>
      <c r="J24" s="33">
        <v>17</v>
      </c>
      <c r="K24" s="33"/>
      <c r="L24" s="33"/>
      <c r="M24" s="33"/>
    </row>
    <row r="25" spans="1:13" x14ac:dyDescent="0.2">
      <c r="A25">
        <v>1</v>
      </c>
      <c r="B25">
        <v>12</v>
      </c>
      <c r="C25">
        <f t="shared" si="0"/>
        <v>31</v>
      </c>
      <c r="J25" s="33">
        <v>12</v>
      </c>
      <c r="K25" s="33"/>
      <c r="L25" s="33"/>
      <c r="M25" s="33"/>
    </row>
    <row r="26" spans="1:13" x14ac:dyDescent="0.2">
      <c r="A26">
        <v>1</v>
      </c>
      <c r="B26">
        <v>2</v>
      </c>
      <c r="C26">
        <f t="shared" si="0"/>
        <v>81</v>
      </c>
      <c r="J26" s="33">
        <v>2</v>
      </c>
      <c r="K26" s="33"/>
      <c r="L26" s="33"/>
      <c r="M26" s="33"/>
    </row>
    <row r="27" spans="1:13" x14ac:dyDescent="0.2">
      <c r="A27">
        <v>1</v>
      </c>
      <c r="B27">
        <v>2</v>
      </c>
      <c r="C27">
        <f t="shared" si="0"/>
        <v>81</v>
      </c>
      <c r="J27" s="33">
        <v>2</v>
      </c>
      <c r="K27" s="33"/>
      <c r="L27" s="33"/>
      <c r="M27" s="33"/>
    </row>
    <row r="28" spans="1:13" x14ac:dyDescent="0.2">
      <c r="A28">
        <v>1</v>
      </c>
      <c r="B28">
        <v>12</v>
      </c>
      <c r="C28">
        <f t="shared" si="0"/>
        <v>31</v>
      </c>
      <c r="J28" s="33">
        <v>12</v>
      </c>
      <c r="K28" s="33"/>
      <c r="L28" s="33"/>
      <c r="M28" s="33"/>
    </row>
    <row r="29" spans="1:13" x14ac:dyDescent="0.2">
      <c r="A29">
        <v>1</v>
      </c>
      <c r="B29">
        <v>19</v>
      </c>
      <c r="C29">
        <f t="shared" si="0"/>
        <v>5.5</v>
      </c>
      <c r="J29" s="33">
        <v>19</v>
      </c>
      <c r="K29" s="33"/>
      <c r="L29" s="33"/>
      <c r="M29" s="33"/>
    </row>
    <row r="30" spans="1:13" x14ac:dyDescent="0.2">
      <c r="A30">
        <v>1</v>
      </c>
      <c r="B30">
        <v>19</v>
      </c>
      <c r="C30">
        <f t="shared" si="0"/>
        <v>5.5</v>
      </c>
      <c r="J30" s="33">
        <v>19</v>
      </c>
      <c r="K30" s="33"/>
      <c r="L30" s="33"/>
      <c r="M30" s="33"/>
    </row>
    <row r="31" spans="1:13" x14ac:dyDescent="0.2">
      <c r="A31">
        <v>1</v>
      </c>
      <c r="B31">
        <v>5</v>
      </c>
      <c r="C31">
        <f t="shared" si="0"/>
        <v>63.5</v>
      </c>
      <c r="J31" s="33">
        <v>5</v>
      </c>
      <c r="K31" s="33"/>
      <c r="L31" s="33"/>
      <c r="M31" s="33"/>
    </row>
    <row r="32" spans="1:13" x14ac:dyDescent="0.2">
      <c r="A32">
        <v>1</v>
      </c>
      <c r="B32">
        <v>5</v>
      </c>
      <c r="C32">
        <f t="shared" si="0"/>
        <v>63.5</v>
      </c>
      <c r="J32" s="33">
        <v>5</v>
      </c>
      <c r="K32" s="33"/>
      <c r="L32" s="33"/>
      <c r="M32" s="33"/>
    </row>
    <row r="33" spans="1:13" x14ac:dyDescent="0.2">
      <c r="A33">
        <v>1</v>
      </c>
      <c r="B33">
        <v>19</v>
      </c>
      <c r="C33">
        <f t="shared" si="0"/>
        <v>5.5</v>
      </c>
      <c r="J33" s="33">
        <v>19</v>
      </c>
      <c r="K33" s="33"/>
      <c r="L33" s="33"/>
      <c r="M33" s="33"/>
    </row>
    <row r="34" spans="1:13" x14ac:dyDescent="0.2">
      <c r="A34">
        <v>1</v>
      </c>
      <c r="B34">
        <v>9</v>
      </c>
      <c r="C34">
        <f t="shared" ref="C34:C65" si="1">_xlfn.RANK.AVG(B34,$B$2:$B$93,0)</f>
        <v>46</v>
      </c>
      <c r="J34" s="33">
        <v>9</v>
      </c>
      <c r="K34" s="33"/>
      <c r="L34" s="33"/>
      <c r="M34" s="33"/>
    </row>
    <row r="35" spans="1:13" x14ac:dyDescent="0.2">
      <c r="A35">
        <v>1</v>
      </c>
      <c r="B35">
        <v>2</v>
      </c>
      <c r="C35">
        <f t="shared" si="1"/>
        <v>81</v>
      </c>
      <c r="J35" s="33">
        <v>2</v>
      </c>
      <c r="K35" s="33"/>
      <c r="L35" s="33"/>
      <c r="M35" s="33"/>
    </row>
    <row r="36" spans="1:13" x14ac:dyDescent="0.2">
      <c r="A36">
        <v>1</v>
      </c>
      <c r="B36">
        <v>7</v>
      </c>
      <c r="C36">
        <f t="shared" si="1"/>
        <v>52.5</v>
      </c>
      <c r="J36" s="33">
        <v>7</v>
      </c>
      <c r="K36" s="33"/>
      <c r="L36" s="33"/>
      <c r="M36" s="33"/>
    </row>
    <row r="37" spans="1:13" x14ac:dyDescent="0.2">
      <c r="A37">
        <v>1</v>
      </c>
      <c r="B37">
        <v>12</v>
      </c>
      <c r="C37">
        <f t="shared" si="1"/>
        <v>31</v>
      </c>
      <c r="J37" s="33">
        <v>12</v>
      </c>
      <c r="K37" s="33"/>
      <c r="L37" s="33"/>
      <c r="M37" s="33"/>
    </row>
    <row r="38" spans="1:13" x14ac:dyDescent="0.2">
      <c r="A38">
        <v>1</v>
      </c>
      <c r="B38">
        <v>5</v>
      </c>
      <c r="C38">
        <f t="shared" si="1"/>
        <v>63.5</v>
      </c>
      <c r="J38" s="33">
        <v>5</v>
      </c>
      <c r="K38" s="33"/>
      <c r="L38" s="33"/>
      <c r="M38" s="33"/>
    </row>
    <row r="39" spans="1:13" x14ac:dyDescent="0.2">
      <c r="A39">
        <v>1</v>
      </c>
      <c r="B39">
        <v>7</v>
      </c>
      <c r="C39">
        <f t="shared" si="1"/>
        <v>52.5</v>
      </c>
      <c r="J39" s="33">
        <v>7</v>
      </c>
      <c r="K39" s="33"/>
      <c r="L39" s="33"/>
      <c r="M39" s="33"/>
    </row>
    <row r="40" spans="1:13" x14ac:dyDescent="0.2">
      <c r="A40">
        <v>1</v>
      </c>
      <c r="B40">
        <v>16</v>
      </c>
      <c r="C40">
        <f t="shared" si="1"/>
        <v>17.5</v>
      </c>
      <c r="J40" s="33">
        <v>16</v>
      </c>
      <c r="K40" s="33"/>
      <c r="L40" s="33"/>
      <c r="M40" s="33"/>
    </row>
    <row r="41" spans="1:13" x14ac:dyDescent="0.2">
      <c r="A41">
        <v>2</v>
      </c>
      <c r="B41">
        <v>10</v>
      </c>
      <c r="C41">
        <f t="shared" si="1"/>
        <v>40.5</v>
      </c>
    </row>
    <row r="42" spans="1:13" x14ac:dyDescent="0.2">
      <c r="A42">
        <v>2</v>
      </c>
      <c r="B42">
        <v>12</v>
      </c>
      <c r="C42">
        <f t="shared" si="1"/>
        <v>31</v>
      </c>
    </row>
    <row r="43" spans="1:13" x14ac:dyDescent="0.2">
      <c r="A43">
        <v>2</v>
      </c>
      <c r="B43">
        <v>6</v>
      </c>
      <c r="C43">
        <f t="shared" si="1"/>
        <v>56.5</v>
      </c>
    </row>
    <row r="44" spans="1:13" x14ac:dyDescent="0.2">
      <c r="A44">
        <v>2</v>
      </c>
      <c r="B44">
        <v>16</v>
      </c>
      <c r="C44">
        <f t="shared" si="1"/>
        <v>17.5</v>
      </c>
    </row>
    <row r="45" spans="1:13" x14ac:dyDescent="0.2">
      <c r="A45">
        <v>2</v>
      </c>
      <c r="B45">
        <v>1</v>
      </c>
      <c r="C45">
        <f t="shared" si="1"/>
        <v>88</v>
      </c>
    </row>
    <row r="46" spans="1:13" x14ac:dyDescent="0.2">
      <c r="A46">
        <v>2</v>
      </c>
      <c r="B46">
        <v>14</v>
      </c>
      <c r="C46">
        <f t="shared" si="1"/>
        <v>23</v>
      </c>
    </row>
    <row r="47" spans="1:13" x14ac:dyDescent="0.2">
      <c r="A47">
        <v>2</v>
      </c>
      <c r="B47">
        <v>12</v>
      </c>
      <c r="C47">
        <f t="shared" si="1"/>
        <v>31</v>
      </c>
    </row>
    <row r="48" spans="1:13" x14ac:dyDescent="0.2">
      <c r="A48">
        <v>2</v>
      </c>
      <c r="B48">
        <v>2</v>
      </c>
      <c r="C48">
        <f t="shared" si="1"/>
        <v>81</v>
      </c>
    </row>
    <row r="49" spans="1:3" x14ac:dyDescent="0.2">
      <c r="A49">
        <v>2</v>
      </c>
      <c r="B49">
        <v>3</v>
      </c>
      <c r="C49">
        <f t="shared" si="1"/>
        <v>74.5</v>
      </c>
    </row>
    <row r="50" spans="1:3" x14ac:dyDescent="0.2">
      <c r="A50">
        <v>2</v>
      </c>
      <c r="B50">
        <v>2</v>
      </c>
      <c r="C50">
        <f t="shared" si="1"/>
        <v>81</v>
      </c>
    </row>
    <row r="51" spans="1:3" x14ac:dyDescent="0.2">
      <c r="A51">
        <v>2</v>
      </c>
      <c r="B51">
        <v>1</v>
      </c>
      <c r="C51">
        <f t="shared" si="1"/>
        <v>88</v>
      </c>
    </row>
    <row r="52" spans="1:3" x14ac:dyDescent="0.2">
      <c r="A52">
        <v>2</v>
      </c>
      <c r="B52">
        <v>12</v>
      </c>
      <c r="C52">
        <f t="shared" si="1"/>
        <v>31</v>
      </c>
    </row>
    <row r="53" spans="1:3" x14ac:dyDescent="0.2">
      <c r="A53">
        <v>2</v>
      </c>
      <c r="B53">
        <v>10</v>
      </c>
      <c r="C53">
        <f t="shared" si="1"/>
        <v>40.5</v>
      </c>
    </row>
    <row r="54" spans="1:3" x14ac:dyDescent="0.2">
      <c r="A54">
        <v>2</v>
      </c>
      <c r="B54">
        <v>11</v>
      </c>
      <c r="C54">
        <f t="shared" si="1"/>
        <v>36</v>
      </c>
    </row>
    <row r="55" spans="1:3" x14ac:dyDescent="0.2">
      <c r="A55">
        <v>2</v>
      </c>
      <c r="B55">
        <v>3</v>
      </c>
      <c r="C55">
        <f t="shared" si="1"/>
        <v>74.5</v>
      </c>
    </row>
    <row r="56" spans="1:3" x14ac:dyDescent="0.2">
      <c r="A56">
        <v>2</v>
      </c>
      <c r="B56">
        <v>2</v>
      </c>
      <c r="C56">
        <f t="shared" si="1"/>
        <v>81</v>
      </c>
    </row>
    <row r="57" spans="1:3" x14ac:dyDescent="0.2">
      <c r="A57">
        <v>2</v>
      </c>
      <c r="B57">
        <v>14</v>
      </c>
      <c r="C57">
        <f t="shared" si="1"/>
        <v>23</v>
      </c>
    </row>
    <row r="58" spans="1:3" x14ac:dyDescent="0.2">
      <c r="A58">
        <v>2</v>
      </c>
      <c r="B58">
        <v>7</v>
      </c>
      <c r="C58">
        <f t="shared" si="1"/>
        <v>52.5</v>
      </c>
    </row>
    <row r="59" spans="1:3" x14ac:dyDescent="0.2">
      <c r="A59">
        <v>2</v>
      </c>
      <c r="B59">
        <v>19</v>
      </c>
      <c r="C59">
        <f t="shared" si="1"/>
        <v>5.5</v>
      </c>
    </row>
    <row r="60" spans="1:3" x14ac:dyDescent="0.2">
      <c r="A60">
        <v>3</v>
      </c>
      <c r="B60">
        <v>10</v>
      </c>
      <c r="C60">
        <f t="shared" si="1"/>
        <v>40.5</v>
      </c>
    </row>
    <row r="61" spans="1:3" x14ac:dyDescent="0.2">
      <c r="A61">
        <v>3</v>
      </c>
      <c r="B61">
        <v>17</v>
      </c>
      <c r="C61">
        <f t="shared" si="1"/>
        <v>12</v>
      </c>
    </row>
    <row r="62" spans="1:3" x14ac:dyDescent="0.2">
      <c r="A62">
        <v>3</v>
      </c>
      <c r="B62">
        <v>5</v>
      </c>
      <c r="C62">
        <f t="shared" si="1"/>
        <v>63.5</v>
      </c>
    </row>
    <row r="63" spans="1:3" x14ac:dyDescent="0.2">
      <c r="A63">
        <v>3</v>
      </c>
      <c r="B63">
        <v>10</v>
      </c>
      <c r="C63">
        <f t="shared" si="1"/>
        <v>40.5</v>
      </c>
    </row>
    <row r="64" spans="1:3" x14ac:dyDescent="0.2">
      <c r="A64">
        <v>3</v>
      </c>
      <c r="B64">
        <v>4</v>
      </c>
      <c r="C64">
        <f t="shared" si="1"/>
        <v>70.5</v>
      </c>
    </row>
    <row r="65" spans="1:3" x14ac:dyDescent="0.2">
      <c r="A65">
        <v>3</v>
      </c>
      <c r="B65">
        <v>13</v>
      </c>
      <c r="C65">
        <f t="shared" si="1"/>
        <v>26.5</v>
      </c>
    </row>
    <row r="66" spans="1:3" x14ac:dyDescent="0.2">
      <c r="A66">
        <v>3</v>
      </c>
      <c r="B66">
        <v>2</v>
      </c>
      <c r="C66">
        <f t="shared" ref="C66:C93" si="2">_xlfn.RANK.AVG(B66,$B$2:$B$93,0)</f>
        <v>81</v>
      </c>
    </row>
    <row r="67" spans="1:3" x14ac:dyDescent="0.2">
      <c r="A67">
        <v>3</v>
      </c>
      <c r="B67">
        <v>5</v>
      </c>
      <c r="C67">
        <f t="shared" si="2"/>
        <v>63.5</v>
      </c>
    </row>
    <row r="68" spans="1:3" x14ac:dyDescent="0.2">
      <c r="A68">
        <v>3</v>
      </c>
      <c r="B68">
        <v>16</v>
      </c>
      <c r="C68">
        <f t="shared" si="2"/>
        <v>17.5</v>
      </c>
    </row>
    <row r="69" spans="1:3" x14ac:dyDescent="0.2">
      <c r="A69">
        <v>3</v>
      </c>
      <c r="B69">
        <v>16</v>
      </c>
      <c r="C69">
        <f t="shared" si="2"/>
        <v>17.5</v>
      </c>
    </row>
    <row r="70" spans="1:3" x14ac:dyDescent="0.2">
      <c r="A70">
        <v>3</v>
      </c>
      <c r="B70">
        <v>19</v>
      </c>
      <c r="C70">
        <f t="shared" si="2"/>
        <v>5.5</v>
      </c>
    </row>
    <row r="71" spans="1:3" x14ac:dyDescent="0.2">
      <c r="A71">
        <v>3</v>
      </c>
      <c r="B71">
        <v>3</v>
      </c>
      <c r="C71">
        <f t="shared" si="2"/>
        <v>74.5</v>
      </c>
    </row>
    <row r="72" spans="1:3" x14ac:dyDescent="0.2">
      <c r="A72">
        <v>3</v>
      </c>
      <c r="B72">
        <v>5</v>
      </c>
      <c r="C72">
        <f t="shared" si="2"/>
        <v>63.5</v>
      </c>
    </row>
    <row r="73" spans="1:3" x14ac:dyDescent="0.2">
      <c r="A73">
        <v>3</v>
      </c>
      <c r="B73">
        <v>8</v>
      </c>
      <c r="C73">
        <f t="shared" si="2"/>
        <v>49.5</v>
      </c>
    </row>
    <row r="74" spans="1:3" x14ac:dyDescent="0.2">
      <c r="A74">
        <v>3</v>
      </c>
      <c r="B74">
        <v>5</v>
      </c>
      <c r="C74">
        <f t="shared" si="2"/>
        <v>63.5</v>
      </c>
    </row>
    <row r="75" spans="1:3" x14ac:dyDescent="0.2">
      <c r="A75">
        <v>3</v>
      </c>
      <c r="B75">
        <v>6</v>
      </c>
      <c r="C75">
        <f t="shared" si="2"/>
        <v>56.5</v>
      </c>
    </row>
    <row r="76" spans="1:3" x14ac:dyDescent="0.2">
      <c r="A76">
        <v>3</v>
      </c>
      <c r="B76">
        <v>5</v>
      </c>
      <c r="C76">
        <f t="shared" si="2"/>
        <v>63.5</v>
      </c>
    </row>
    <row r="77" spans="1:3" x14ac:dyDescent="0.2">
      <c r="A77">
        <v>3</v>
      </c>
      <c r="B77">
        <v>6</v>
      </c>
      <c r="C77">
        <f t="shared" si="2"/>
        <v>56.5</v>
      </c>
    </row>
    <row r="78" spans="1:3" x14ac:dyDescent="0.2">
      <c r="A78">
        <v>3</v>
      </c>
      <c r="B78">
        <v>5</v>
      </c>
      <c r="C78">
        <f t="shared" si="2"/>
        <v>63.5</v>
      </c>
    </row>
    <row r="79" spans="1:3" x14ac:dyDescent="0.2">
      <c r="A79">
        <v>3</v>
      </c>
      <c r="B79">
        <v>11</v>
      </c>
      <c r="C79">
        <f t="shared" si="2"/>
        <v>36</v>
      </c>
    </row>
    <row r="80" spans="1:3" x14ac:dyDescent="0.2">
      <c r="A80">
        <v>4</v>
      </c>
      <c r="B80">
        <v>14</v>
      </c>
      <c r="C80">
        <f t="shared" si="2"/>
        <v>23</v>
      </c>
    </row>
    <row r="81" spans="1:3" x14ac:dyDescent="0.2">
      <c r="A81">
        <v>4</v>
      </c>
      <c r="B81">
        <v>4</v>
      </c>
      <c r="C81">
        <f t="shared" si="2"/>
        <v>70.5</v>
      </c>
    </row>
    <row r="82" spans="1:3" x14ac:dyDescent="0.2">
      <c r="A82">
        <v>4</v>
      </c>
      <c r="B82">
        <v>12</v>
      </c>
      <c r="C82">
        <f t="shared" si="2"/>
        <v>31</v>
      </c>
    </row>
    <row r="83" spans="1:3" x14ac:dyDescent="0.2">
      <c r="A83">
        <v>4</v>
      </c>
      <c r="B83">
        <v>7</v>
      </c>
      <c r="C83">
        <f t="shared" si="2"/>
        <v>52.5</v>
      </c>
    </row>
    <row r="84" spans="1:3" x14ac:dyDescent="0.2">
      <c r="A84">
        <v>4</v>
      </c>
      <c r="B84">
        <v>9</v>
      </c>
      <c r="C84">
        <f t="shared" si="2"/>
        <v>46</v>
      </c>
    </row>
    <row r="85" spans="1:3" x14ac:dyDescent="0.2">
      <c r="A85">
        <v>4</v>
      </c>
      <c r="B85">
        <v>21</v>
      </c>
      <c r="C85">
        <f t="shared" si="2"/>
        <v>1</v>
      </c>
    </row>
    <row r="86" spans="1:3" x14ac:dyDescent="0.2">
      <c r="A86">
        <v>4</v>
      </c>
      <c r="B86">
        <v>17</v>
      </c>
      <c r="C86">
        <f t="shared" si="2"/>
        <v>12</v>
      </c>
    </row>
    <row r="87" spans="1:3" x14ac:dyDescent="0.2">
      <c r="A87">
        <v>4</v>
      </c>
      <c r="B87">
        <v>19</v>
      </c>
      <c r="C87">
        <f t="shared" si="2"/>
        <v>5.5</v>
      </c>
    </row>
    <row r="88" spans="1:3" x14ac:dyDescent="0.2">
      <c r="A88">
        <v>4</v>
      </c>
      <c r="B88">
        <v>14</v>
      </c>
      <c r="C88">
        <f t="shared" si="2"/>
        <v>23</v>
      </c>
    </row>
    <row r="89" spans="1:3" x14ac:dyDescent="0.2">
      <c r="A89">
        <v>4</v>
      </c>
      <c r="B89">
        <v>17</v>
      </c>
      <c r="C89">
        <f t="shared" si="2"/>
        <v>12</v>
      </c>
    </row>
    <row r="90" spans="1:3" x14ac:dyDescent="0.2">
      <c r="A90">
        <v>4</v>
      </c>
      <c r="B90">
        <v>11</v>
      </c>
      <c r="C90">
        <f t="shared" si="2"/>
        <v>36</v>
      </c>
    </row>
    <row r="91" spans="1:3" x14ac:dyDescent="0.2">
      <c r="A91">
        <v>4</v>
      </c>
      <c r="B91">
        <v>9</v>
      </c>
      <c r="C91">
        <f t="shared" si="2"/>
        <v>46</v>
      </c>
    </row>
    <row r="92" spans="1:3" x14ac:dyDescent="0.2">
      <c r="A92">
        <v>4</v>
      </c>
      <c r="B92">
        <v>9</v>
      </c>
      <c r="C92">
        <f t="shared" si="2"/>
        <v>46</v>
      </c>
    </row>
    <row r="93" spans="1:3" x14ac:dyDescent="0.2">
      <c r="A93">
        <v>4</v>
      </c>
      <c r="B93">
        <v>9</v>
      </c>
      <c r="C93">
        <f t="shared" si="2"/>
        <v>46</v>
      </c>
    </row>
  </sheetData>
  <sortState ref="A2:C93">
    <sortCondition ref="A2"/>
  </sortState>
  <pageMargins left="0.75" right="0.75" top="1" bottom="1" header="0.5" footer="0.5"/>
  <pageSetup orientation="portrait" horizontalDpi="4294967292" verticalDpi="429496729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7"/>
  <sheetViews>
    <sheetView zoomScale="150" zoomScaleNormal="150" zoomScalePageLayoutView="150" workbookViewId="0"/>
  </sheetViews>
  <sheetFormatPr baseColWidth="10" defaultRowHeight="15" x14ac:dyDescent="0.2"/>
  <cols>
    <col min="1" max="1" width="5" customWidth="1"/>
    <col min="2" max="2" width="7.5" customWidth="1"/>
    <col min="3" max="3" width="10" customWidth="1"/>
    <col min="4" max="4" width="7.33203125" customWidth="1"/>
    <col min="5" max="5" width="7.1640625" customWidth="1"/>
    <col min="6" max="7" width="8.1640625" customWidth="1"/>
    <col min="8" max="8" width="9" customWidth="1"/>
    <col min="9" max="9" width="10.5" customWidth="1"/>
    <col min="10" max="10" width="11.6640625" customWidth="1"/>
    <col min="11" max="11" width="13.5" customWidth="1"/>
    <col min="12" max="12" width="10" customWidth="1"/>
    <col min="13" max="13" width="5.33203125" customWidth="1"/>
    <col min="14" max="14" width="8.33203125" customWidth="1"/>
    <col min="15" max="15" width="7.1640625" customWidth="1"/>
    <col min="16" max="16" width="7.83203125" customWidth="1"/>
  </cols>
  <sheetData>
    <row r="1" spans="1:20" ht="16" thickBot="1" x14ac:dyDescent="0.25">
      <c r="A1" t="s">
        <v>2</v>
      </c>
      <c r="B1" t="s">
        <v>12</v>
      </c>
      <c r="D1" t="s">
        <v>108</v>
      </c>
      <c r="E1" t="s">
        <v>45</v>
      </c>
      <c r="F1" t="s">
        <v>47</v>
      </c>
      <c r="G1" t="s">
        <v>124</v>
      </c>
      <c r="H1" t="s">
        <v>46</v>
      </c>
      <c r="I1" t="s">
        <v>136</v>
      </c>
      <c r="Q1" s="33" t="s">
        <v>14</v>
      </c>
      <c r="R1" s="33" t="s">
        <v>15</v>
      </c>
      <c r="S1" s="33" t="s">
        <v>16</v>
      </c>
      <c r="T1" s="33" t="s">
        <v>17</v>
      </c>
    </row>
    <row r="2" spans="1:20" ht="42" customHeight="1" thickTop="1" x14ac:dyDescent="0.2">
      <c r="A2">
        <v>1</v>
      </c>
      <c r="B2">
        <v>37</v>
      </c>
      <c r="C2" t="s">
        <v>14</v>
      </c>
      <c r="D2">
        <f>COUNT(A2:A38)</f>
        <v>37</v>
      </c>
      <c r="E2">
        <f>SUM(B2:B38)</f>
        <v>1650</v>
      </c>
      <c r="F2">
        <f>AVERAGE(B2:B38)</f>
        <v>44.594594594594597</v>
      </c>
      <c r="G2">
        <f>_xlfn.STDEV.S(B2:B38)</f>
        <v>9.1209753969732983</v>
      </c>
      <c r="H2">
        <f>_xlfn.VAR.S(B2:B38)</f>
        <v>83.192192192192223</v>
      </c>
      <c r="I2" s="2" t="s">
        <v>59</v>
      </c>
      <c r="J2" s="24" t="s">
        <v>61</v>
      </c>
      <c r="K2" s="25" t="s">
        <v>62</v>
      </c>
      <c r="L2" s="24" t="s">
        <v>63</v>
      </c>
      <c r="M2" s="25" t="s">
        <v>48</v>
      </c>
      <c r="N2" s="25" t="s">
        <v>35</v>
      </c>
      <c r="O2" s="26" t="s">
        <v>137</v>
      </c>
      <c r="Q2" s="33">
        <v>37</v>
      </c>
      <c r="R2" s="33">
        <v>53</v>
      </c>
      <c r="S2" s="33">
        <v>45</v>
      </c>
      <c r="T2" s="33">
        <v>32</v>
      </c>
    </row>
    <row r="3" spans="1:20" x14ac:dyDescent="0.2">
      <c r="A3">
        <v>1</v>
      </c>
      <c r="B3">
        <v>51</v>
      </c>
      <c r="C3" t="s">
        <v>15</v>
      </c>
      <c r="D3">
        <f>COUNT(A39:A55)</f>
        <v>17</v>
      </c>
      <c r="E3">
        <f>SUM(B39:B55)</f>
        <v>880</v>
      </c>
      <c r="F3">
        <f>AVERAGE(B39:B55)</f>
        <v>51.764705882352942</v>
      </c>
      <c r="G3">
        <f>_xlfn.STDEV.S(B39:B55)</f>
        <v>10.377435929486063</v>
      </c>
      <c r="H3">
        <f>_xlfn.VAR.S(B39:B55)</f>
        <v>107.69117647058829</v>
      </c>
      <c r="I3" s="3" t="s">
        <v>2</v>
      </c>
      <c r="J3" s="4">
        <f>D12</f>
        <v>2231.1082671493068</v>
      </c>
      <c r="K3" s="4">
        <f>D10</f>
        <v>3</v>
      </c>
      <c r="L3" s="4">
        <f>D15</f>
        <v>743.7027557164356</v>
      </c>
      <c r="M3" s="4">
        <f>D17</f>
        <v>7.4931230288633177</v>
      </c>
      <c r="N3" s="4">
        <f>D18</f>
        <v>1.7102289262518964E-4</v>
      </c>
      <c r="O3" s="5">
        <f>D19</f>
        <v>0.21515605696239992</v>
      </c>
      <c r="Q3" s="33">
        <v>51</v>
      </c>
      <c r="R3" s="33">
        <v>40</v>
      </c>
      <c r="S3" s="33">
        <v>41</v>
      </c>
      <c r="T3" s="33">
        <v>29</v>
      </c>
    </row>
    <row r="4" spans="1:20" x14ac:dyDescent="0.2">
      <c r="A4">
        <v>1</v>
      </c>
      <c r="B4">
        <v>38</v>
      </c>
      <c r="C4" t="s">
        <v>16</v>
      </c>
      <c r="D4">
        <f>COUNT(A56:A73)</f>
        <v>18</v>
      </c>
      <c r="E4">
        <f>SUM(B56:B73)</f>
        <v>956</v>
      </c>
      <c r="F4">
        <f>AVERAGE(B56:B73)</f>
        <v>53.111111111111114</v>
      </c>
      <c r="G4">
        <f>_xlfn.STDEV.S(B56:B73)</f>
        <v>10.764259428578995</v>
      </c>
      <c r="H4">
        <f>_xlfn.VAR.S(B56:B73)</f>
        <v>115.86928104575182</v>
      </c>
      <c r="I4" s="3" t="s">
        <v>60</v>
      </c>
      <c r="J4" s="4">
        <f>D13</f>
        <v>8138.6126630832505</v>
      </c>
      <c r="K4" s="4">
        <f>D11</f>
        <v>82</v>
      </c>
      <c r="L4" s="4">
        <f>D16</f>
        <v>99.251373940039642</v>
      </c>
      <c r="M4" s="4"/>
      <c r="N4" s="4"/>
      <c r="O4" s="5"/>
      <c r="Q4" s="33">
        <v>38</v>
      </c>
      <c r="R4" s="33">
        <v>63</v>
      </c>
      <c r="S4" s="33">
        <v>57</v>
      </c>
      <c r="T4" s="33">
        <v>42</v>
      </c>
    </row>
    <row r="5" spans="1:20" ht="16" thickBot="1" x14ac:dyDescent="0.25">
      <c r="A5">
        <v>1</v>
      </c>
      <c r="B5">
        <v>59</v>
      </c>
      <c r="C5" t="s">
        <v>17</v>
      </c>
      <c r="D5">
        <f>COUNT(A74:A87)</f>
        <v>14</v>
      </c>
      <c r="E5">
        <f>SUM(B74:B87)</f>
        <v>542</v>
      </c>
      <c r="F5">
        <f>AVERAGE(B74:B87)</f>
        <v>38.714285714285715</v>
      </c>
      <c r="G5">
        <f>_xlfn.STDEV.S(B74:B87)</f>
        <v>10.564298159574799</v>
      </c>
      <c r="H5">
        <f>_xlfn.VAR.S(B74:B87)</f>
        <v>111.60439560439548</v>
      </c>
      <c r="I5" s="6" t="s">
        <v>40</v>
      </c>
      <c r="J5" s="7">
        <f>D14</f>
        <v>10369.720930232557</v>
      </c>
      <c r="K5" s="7"/>
      <c r="L5" s="7"/>
      <c r="M5" s="7"/>
      <c r="N5" s="7"/>
      <c r="O5" s="8"/>
      <c r="Q5" s="33">
        <v>59</v>
      </c>
      <c r="R5" s="33">
        <v>40</v>
      </c>
      <c r="S5" s="33">
        <v>60</v>
      </c>
      <c r="T5" s="33">
        <v>52</v>
      </c>
    </row>
    <row r="6" spans="1:20" ht="16" thickTop="1" x14ac:dyDescent="0.2">
      <c r="A6">
        <v>1</v>
      </c>
      <c r="B6">
        <v>47</v>
      </c>
      <c r="Q6" s="33">
        <v>47</v>
      </c>
      <c r="R6" s="33">
        <v>39</v>
      </c>
      <c r="S6" s="33">
        <v>70</v>
      </c>
      <c r="T6" s="33">
        <v>41</v>
      </c>
    </row>
    <row r="7" spans="1:20" x14ac:dyDescent="0.2">
      <c r="A7">
        <v>1</v>
      </c>
      <c r="B7">
        <v>47</v>
      </c>
      <c r="C7" t="s">
        <v>49</v>
      </c>
      <c r="D7">
        <f>COUNT(D2:D5)</f>
        <v>4</v>
      </c>
      <c r="I7" t="s">
        <v>138</v>
      </c>
      <c r="Q7" s="33">
        <v>47</v>
      </c>
      <c r="R7" s="33">
        <v>39</v>
      </c>
      <c r="S7" s="33">
        <v>58</v>
      </c>
      <c r="T7" s="33">
        <v>28</v>
      </c>
    </row>
    <row r="8" spans="1:20" x14ac:dyDescent="0.2">
      <c r="A8">
        <v>1</v>
      </c>
      <c r="B8">
        <v>61</v>
      </c>
      <c r="C8" t="s">
        <v>18</v>
      </c>
      <c r="D8">
        <f>SUM(D2:D5)</f>
        <v>86</v>
      </c>
      <c r="Q8" s="33">
        <v>61</v>
      </c>
      <c r="R8" s="33">
        <v>40</v>
      </c>
      <c r="S8" s="33">
        <v>40</v>
      </c>
      <c r="T8" s="33">
        <v>47</v>
      </c>
    </row>
    <row r="9" spans="1:20" ht="14" customHeight="1" x14ac:dyDescent="0.2">
      <c r="A9">
        <v>1</v>
      </c>
      <c r="B9">
        <v>39</v>
      </c>
      <c r="C9" s="1" t="s">
        <v>57</v>
      </c>
      <c r="D9">
        <f>AVERAGE(B2:B87)</f>
        <v>46.837209302325583</v>
      </c>
      <c r="I9" t="s">
        <v>139</v>
      </c>
      <c r="Q9" s="33">
        <v>39</v>
      </c>
      <c r="R9" s="33">
        <v>59</v>
      </c>
      <c r="S9" s="33">
        <v>52</v>
      </c>
      <c r="T9" s="33">
        <v>25</v>
      </c>
    </row>
    <row r="10" spans="1:20" x14ac:dyDescent="0.2">
      <c r="A10">
        <v>1</v>
      </c>
      <c r="B10">
        <v>63</v>
      </c>
      <c r="C10" t="s">
        <v>50</v>
      </c>
      <c r="D10">
        <f>D7-1</f>
        <v>3</v>
      </c>
      <c r="I10" t="s">
        <v>140</v>
      </c>
      <c r="Q10" s="33">
        <v>63</v>
      </c>
      <c r="R10" s="33">
        <v>49</v>
      </c>
      <c r="S10" s="33">
        <v>37</v>
      </c>
      <c r="T10" s="33">
        <v>51</v>
      </c>
    </row>
    <row r="11" spans="1:20" x14ac:dyDescent="0.2">
      <c r="A11">
        <v>1</v>
      </c>
      <c r="B11">
        <v>47</v>
      </c>
      <c r="C11" t="s">
        <v>51</v>
      </c>
      <c r="D11">
        <f>D8-D7</f>
        <v>82</v>
      </c>
      <c r="I11" t="s">
        <v>170</v>
      </c>
      <c r="Q11" s="33">
        <v>47</v>
      </c>
      <c r="R11" s="33">
        <v>68</v>
      </c>
      <c r="S11" s="33">
        <v>50</v>
      </c>
      <c r="T11" s="33">
        <v>23</v>
      </c>
    </row>
    <row r="12" spans="1:20" ht="17" customHeight="1" x14ac:dyDescent="0.2">
      <c r="A12">
        <v>1</v>
      </c>
      <c r="B12">
        <v>48</v>
      </c>
      <c r="C12" t="s">
        <v>55</v>
      </c>
      <c r="D12">
        <f>D14-DEVSQ(B2:B38)-DEVSQ(B39:B55)-DEVSQ(B56:B73)-DEVSQ(B74:B87)</f>
        <v>2231.1082671493068</v>
      </c>
      <c r="I12" t="s">
        <v>142</v>
      </c>
      <c r="J12">
        <v>0.05</v>
      </c>
      <c r="Q12" s="33">
        <v>48</v>
      </c>
      <c r="R12" s="33">
        <v>62</v>
      </c>
      <c r="S12" s="33">
        <v>37</v>
      </c>
      <c r="T12" s="33">
        <v>34</v>
      </c>
    </row>
    <row r="13" spans="1:20" ht="17" customHeight="1" x14ac:dyDescent="0.2">
      <c r="A13">
        <v>1</v>
      </c>
      <c r="B13">
        <v>46</v>
      </c>
      <c r="C13" t="s">
        <v>56</v>
      </c>
      <c r="D13">
        <f>D14-D12</f>
        <v>8138.6126630832505</v>
      </c>
      <c r="I13" t="s">
        <v>173</v>
      </c>
      <c r="J13">
        <f>(D7-1)*_xlfn.F.INV.RT(J12,K3,K4)</f>
        <v>8.1478096682135508</v>
      </c>
      <c r="Q13" s="33">
        <v>46</v>
      </c>
      <c r="R13" s="33">
        <v>49</v>
      </c>
      <c r="S13" s="33">
        <v>61</v>
      </c>
      <c r="T13" s="33">
        <v>38</v>
      </c>
    </row>
    <row r="14" spans="1:20" ht="18" customHeight="1" x14ac:dyDescent="0.2">
      <c r="A14">
        <v>1</v>
      </c>
      <c r="B14">
        <v>47</v>
      </c>
      <c r="C14" s="1" t="s">
        <v>54</v>
      </c>
      <c r="D14">
        <f>DEVSQ(B2:B87)</f>
        <v>10369.720930232557</v>
      </c>
      <c r="Q14" s="33">
        <v>47</v>
      </c>
      <c r="R14" s="33">
        <v>52</v>
      </c>
      <c r="S14" s="33">
        <v>50</v>
      </c>
      <c r="T14" s="33">
        <v>44</v>
      </c>
    </row>
    <row r="15" spans="1:20" ht="29" customHeight="1" x14ac:dyDescent="0.2">
      <c r="A15">
        <v>1</v>
      </c>
      <c r="B15">
        <v>51</v>
      </c>
      <c r="C15" t="s">
        <v>52</v>
      </c>
      <c r="D15">
        <f>D12/D10</f>
        <v>743.7027557164356</v>
      </c>
      <c r="I15" s="1" t="s">
        <v>143</v>
      </c>
      <c r="J15" s="1" t="s">
        <v>128</v>
      </c>
      <c r="K15" s="1" t="s">
        <v>141</v>
      </c>
      <c r="L15" s="1" t="s">
        <v>171</v>
      </c>
      <c r="M15" s="1" t="s">
        <v>53</v>
      </c>
      <c r="N15" s="1" t="s">
        <v>172</v>
      </c>
      <c r="O15" s="1" t="s">
        <v>48</v>
      </c>
      <c r="Q15" s="33">
        <v>51</v>
      </c>
      <c r="R15" s="33">
        <v>52</v>
      </c>
      <c r="S15" s="33">
        <v>62</v>
      </c>
      <c r="T15" s="33">
        <v>56</v>
      </c>
    </row>
    <row r="16" spans="1:20" ht="16" customHeight="1" x14ac:dyDescent="0.2">
      <c r="A16">
        <v>1</v>
      </c>
      <c r="B16">
        <v>36</v>
      </c>
      <c r="C16" t="s">
        <v>53</v>
      </c>
      <c r="D16">
        <f>D13/D11</f>
        <v>99.251373940039642</v>
      </c>
      <c r="I16" t="s">
        <v>144</v>
      </c>
      <c r="J16">
        <f>F2-F3</f>
        <v>-7.1701112877583455</v>
      </c>
      <c r="K16">
        <f>SQRT($L$4)*SQRT((1/D2)+(1/D3))</f>
        <v>2.9190384855405718</v>
      </c>
      <c r="L16">
        <f>POWER(J16,2)</f>
        <v>51.41049587883964</v>
      </c>
      <c r="M16">
        <f>$L$4</f>
        <v>99.251373940039642</v>
      </c>
      <c r="N16">
        <f>1/D2+1/D3</f>
        <v>8.5850556438791734E-2</v>
      </c>
      <c r="O16">
        <f>L16/(M16*N16)</f>
        <v>6.0335393717396508</v>
      </c>
      <c r="Q16" s="33">
        <v>36</v>
      </c>
      <c r="R16" s="33">
        <v>70</v>
      </c>
      <c r="S16" s="33">
        <v>58</v>
      </c>
      <c r="T16" s="33"/>
    </row>
    <row r="17" spans="1:20" ht="15" customHeight="1" x14ac:dyDescent="0.2">
      <c r="A17">
        <v>1</v>
      </c>
      <c r="B17">
        <v>50</v>
      </c>
      <c r="C17" t="s">
        <v>48</v>
      </c>
      <c r="D17">
        <f>D15/D16</f>
        <v>7.4931230288633177</v>
      </c>
      <c r="I17" t="s">
        <v>145</v>
      </c>
      <c r="J17">
        <f>F2-F4</f>
        <v>-8.5165165165165178</v>
      </c>
      <c r="K17">
        <f>SQRT($L$4)*SQRT((1/D2)+(1/D4))</f>
        <v>2.86294163140608</v>
      </c>
      <c r="L17">
        <f t="shared" ref="L17:L21" si="0">POWER(J17,2)</f>
        <v>72.531053576098643</v>
      </c>
      <c r="M17">
        <f t="shared" ref="M17:M21" si="1">$L$4</f>
        <v>99.251373940039642</v>
      </c>
      <c r="N17">
        <f>1/D2+1/D4</f>
        <v>8.2582582582582581E-2</v>
      </c>
      <c r="O17">
        <f t="shared" ref="O17:O21" si="2">L17/(M17*N17)</f>
        <v>8.8490978675591609</v>
      </c>
      <c r="Q17" s="33">
        <v>50</v>
      </c>
      <c r="R17" s="33">
        <v>59</v>
      </c>
      <c r="S17" s="33">
        <v>48</v>
      </c>
      <c r="T17" s="33"/>
    </row>
    <row r="18" spans="1:20" x14ac:dyDescent="0.2">
      <c r="A18">
        <v>1</v>
      </c>
      <c r="B18">
        <v>36</v>
      </c>
      <c r="C18" t="s">
        <v>35</v>
      </c>
      <c r="D18">
        <f>_xlfn.F.DIST.RT(D17,D10,D11)</f>
        <v>1.7102289262518964E-4</v>
      </c>
      <c r="I18" t="s">
        <v>146</v>
      </c>
      <c r="J18">
        <f>F2-F5</f>
        <v>5.8803088803088812</v>
      </c>
      <c r="K18">
        <f>SQRT($L$4)*SQRT((1/D2)+(1/D5))</f>
        <v>3.1259963881628194</v>
      </c>
      <c r="L18">
        <f t="shared" si="0"/>
        <v>34.57803252783949</v>
      </c>
      <c r="M18">
        <f t="shared" si="1"/>
        <v>99.251373940039642</v>
      </c>
      <c r="N18">
        <f>1/D2+1/D5</f>
        <v>9.8455598455598453E-2</v>
      </c>
      <c r="O18">
        <f t="shared" si="2"/>
        <v>3.5385336891454306</v>
      </c>
      <c r="Q18" s="33">
        <v>36</v>
      </c>
      <c r="R18" s="33">
        <v>46</v>
      </c>
      <c r="S18" s="33">
        <v>75</v>
      </c>
      <c r="T18" s="33"/>
    </row>
    <row r="19" spans="1:20" ht="14" customHeight="1" x14ac:dyDescent="0.2">
      <c r="A19">
        <v>1</v>
      </c>
      <c r="B19">
        <v>39</v>
      </c>
      <c r="C19" s="1" t="s">
        <v>58</v>
      </c>
      <c r="D19">
        <f>D12/D14</f>
        <v>0.21515605696239992</v>
      </c>
      <c r="I19" t="s">
        <v>147</v>
      </c>
      <c r="J19">
        <f>F3-F4</f>
        <v>-1.3464052287581723</v>
      </c>
      <c r="K19">
        <f>SQRT($L$4)*SQRT((1/D3)+(1/D4))</f>
        <v>3.3693146681500479</v>
      </c>
      <c r="L19">
        <f t="shared" si="0"/>
        <v>1.8128070400273462</v>
      </c>
      <c r="M19">
        <f t="shared" si="1"/>
        <v>99.251373940039642</v>
      </c>
      <c r="N19">
        <f>1/D3+1/D4</f>
        <v>0.11437908496732026</v>
      </c>
      <c r="O19">
        <f t="shared" si="2"/>
        <v>0.15968658517613735</v>
      </c>
      <c r="Q19" s="33">
        <v>39</v>
      </c>
      <c r="R19" s="33"/>
      <c r="S19" s="33">
        <v>55</v>
      </c>
      <c r="T19" s="33"/>
    </row>
    <row r="20" spans="1:20" x14ac:dyDescent="0.2">
      <c r="A20">
        <v>1</v>
      </c>
      <c r="B20">
        <v>28</v>
      </c>
      <c r="I20" t="s">
        <v>148</v>
      </c>
      <c r="J20">
        <f>F3-F5</f>
        <v>13.050420168067227</v>
      </c>
      <c r="K20">
        <f>SQRT($L$4)*SQRT((1/D3)+(1/D5))</f>
        <v>3.5955110856427561</v>
      </c>
      <c r="L20">
        <f t="shared" si="0"/>
        <v>170.31346656309583</v>
      </c>
      <c r="M20">
        <f t="shared" si="1"/>
        <v>99.251373940039642</v>
      </c>
      <c r="N20">
        <f>1/D3+1/D5</f>
        <v>0.13025210084033612</v>
      </c>
      <c r="O20">
        <f t="shared" si="2"/>
        <v>13.174305328721431</v>
      </c>
      <c r="Q20" s="33">
        <v>28</v>
      </c>
      <c r="R20" s="33"/>
      <c r="S20" s="33"/>
      <c r="T20" s="33"/>
    </row>
    <row r="21" spans="1:20" x14ac:dyDescent="0.2">
      <c r="A21">
        <v>1</v>
      </c>
      <c r="B21">
        <v>44</v>
      </c>
      <c r="I21" t="s">
        <v>149</v>
      </c>
      <c r="J21">
        <f>F4-F5</f>
        <v>14.396825396825399</v>
      </c>
      <c r="K21">
        <f>SQRT($L$4)*SQRT((1/D4)+(1/D5))</f>
        <v>3.5501195855563887</v>
      </c>
      <c r="L21">
        <f t="shared" si="0"/>
        <v>207.26858150667681</v>
      </c>
      <c r="M21">
        <f t="shared" si="1"/>
        <v>99.251373940039642</v>
      </c>
      <c r="N21">
        <f>1/D4+1/D5</f>
        <v>0.12698412698412698</v>
      </c>
      <c r="O21">
        <f t="shared" si="2"/>
        <v>16.445516213721728</v>
      </c>
      <c r="Q21" s="33">
        <v>44</v>
      </c>
      <c r="R21" s="33"/>
      <c r="S21" s="33"/>
      <c r="T21" s="33"/>
    </row>
    <row r="22" spans="1:20" x14ac:dyDescent="0.2">
      <c r="A22">
        <v>1</v>
      </c>
      <c r="B22">
        <v>40</v>
      </c>
      <c r="Q22" s="33">
        <v>40</v>
      </c>
      <c r="R22" s="33"/>
      <c r="S22" s="33"/>
      <c r="T22" s="33"/>
    </row>
    <row r="23" spans="1:20" x14ac:dyDescent="0.2">
      <c r="A23">
        <v>1</v>
      </c>
      <c r="B23">
        <v>42</v>
      </c>
      <c r="Q23" s="33">
        <v>42</v>
      </c>
      <c r="R23" s="33"/>
      <c r="S23" s="33"/>
      <c r="T23" s="33"/>
    </row>
    <row r="24" spans="1:20" x14ac:dyDescent="0.2">
      <c r="A24">
        <v>1</v>
      </c>
      <c r="B24">
        <v>30</v>
      </c>
      <c r="Q24" s="33">
        <v>30</v>
      </c>
      <c r="R24" s="33"/>
      <c r="S24" s="33"/>
      <c r="T24" s="33"/>
    </row>
    <row r="25" spans="1:20" x14ac:dyDescent="0.2">
      <c r="A25">
        <v>1</v>
      </c>
      <c r="B25">
        <v>35</v>
      </c>
      <c r="Q25" s="33">
        <v>35</v>
      </c>
      <c r="R25" s="33"/>
      <c r="S25" s="33"/>
      <c r="T25" s="33"/>
    </row>
    <row r="26" spans="1:20" x14ac:dyDescent="0.2">
      <c r="A26">
        <v>1</v>
      </c>
      <c r="B26">
        <v>43</v>
      </c>
      <c r="Q26" s="33">
        <v>43</v>
      </c>
      <c r="R26" s="33"/>
      <c r="S26" s="33"/>
      <c r="T26" s="33"/>
    </row>
    <row r="27" spans="1:20" x14ac:dyDescent="0.2">
      <c r="A27">
        <v>1</v>
      </c>
      <c r="B27">
        <v>56</v>
      </c>
      <c r="Q27" s="33">
        <v>56</v>
      </c>
      <c r="R27" s="33"/>
      <c r="S27" s="33"/>
      <c r="T27" s="33"/>
    </row>
    <row r="28" spans="1:20" x14ac:dyDescent="0.2">
      <c r="A28">
        <v>1</v>
      </c>
      <c r="B28">
        <v>38</v>
      </c>
      <c r="Q28" s="33">
        <v>38</v>
      </c>
      <c r="R28" s="33"/>
      <c r="S28" s="33"/>
      <c r="T28" s="33"/>
    </row>
    <row r="29" spans="1:20" x14ac:dyDescent="0.2">
      <c r="A29">
        <v>1</v>
      </c>
      <c r="B29">
        <v>47</v>
      </c>
      <c r="Q29" s="33">
        <v>47</v>
      </c>
      <c r="R29" s="33"/>
      <c r="S29" s="33"/>
      <c r="T29" s="33"/>
    </row>
    <row r="30" spans="1:20" x14ac:dyDescent="0.2">
      <c r="A30">
        <v>1</v>
      </c>
      <c r="B30">
        <v>52</v>
      </c>
      <c r="Q30" s="33">
        <v>52</v>
      </c>
      <c r="R30" s="33"/>
      <c r="S30" s="33"/>
      <c r="T30" s="33"/>
    </row>
    <row r="31" spans="1:20" x14ac:dyDescent="0.2">
      <c r="A31">
        <v>1</v>
      </c>
      <c r="B31">
        <v>39</v>
      </c>
      <c r="Q31" s="33">
        <v>39</v>
      </c>
      <c r="R31" s="33"/>
      <c r="S31" s="33"/>
      <c r="T31" s="33"/>
    </row>
    <row r="32" spans="1:20" x14ac:dyDescent="0.2">
      <c r="A32">
        <v>1</v>
      </c>
      <c r="B32">
        <v>41</v>
      </c>
      <c r="Q32" s="33">
        <v>41</v>
      </c>
      <c r="R32" s="33"/>
      <c r="S32" s="33"/>
      <c r="T32" s="33"/>
    </row>
    <row r="33" spans="1:20" x14ac:dyDescent="0.2">
      <c r="A33">
        <v>1</v>
      </c>
      <c r="B33">
        <v>41</v>
      </c>
      <c r="Q33" s="33">
        <v>41</v>
      </c>
      <c r="R33" s="33"/>
      <c r="S33" s="33"/>
      <c r="T33" s="33"/>
    </row>
    <row r="34" spans="1:20" x14ac:dyDescent="0.2">
      <c r="A34">
        <v>1</v>
      </c>
      <c r="B34">
        <v>35</v>
      </c>
      <c r="Q34" s="33">
        <v>35</v>
      </c>
      <c r="R34" s="33"/>
      <c r="S34" s="33"/>
      <c r="T34" s="33"/>
    </row>
    <row r="35" spans="1:20" x14ac:dyDescent="0.2">
      <c r="A35">
        <v>1</v>
      </c>
      <c r="B35">
        <v>55</v>
      </c>
      <c r="Q35" s="33">
        <v>55</v>
      </c>
      <c r="R35" s="33"/>
      <c r="S35" s="33"/>
      <c r="T35" s="33"/>
    </row>
    <row r="36" spans="1:20" x14ac:dyDescent="0.2">
      <c r="A36">
        <v>1</v>
      </c>
      <c r="B36">
        <v>66</v>
      </c>
      <c r="Q36" s="33">
        <v>66</v>
      </c>
      <c r="R36" s="33"/>
      <c r="S36" s="33"/>
      <c r="T36" s="33"/>
    </row>
    <row r="37" spans="1:20" x14ac:dyDescent="0.2">
      <c r="A37">
        <v>1</v>
      </c>
      <c r="B37">
        <v>32</v>
      </c>
      <c r="Q37" s="33">
        <v>32</v>
      </c>
      <c r="R37" s="33"/>
      <c r="S37" s="33"/>
      <c r="T37" s="33"/>
    </row>
    <row r="38" spans="1:20" x14ac:dyDescent="0.2">
      <c r="A38">
        <v>1</v>
      </c>
      <c r="B38">
        <v>44</v>
      </c>
      <c r="Q38" s="33">
        <v>44</v>
      </c>
      <c r="R38" s="33"/>
      <c r="S38" s="33"/>
      <c r="T38" s="33"/>
    </row>
    <row r="39" spans="1:20" x14ac:dyDescent="0.2">
      <c r="A39">
        <v>2</v>
      </c>
      <c r="B39">
        <v>53</v>
      </c>
    </row>
    <row r="40" spans="1:20" x14ac:dyDescent="0.2">
      <c r="A40">
        <v>2</v>
      </c>
      <c r="B40">
        <v>40</v>
      </c>
    </row>
    <row r="41" spans="1:20" x14ac:dyDescent="0.2">
      <c r="A41">
        <v>2</v>
      </c>
      <c r="B41">
        <v>63</v>
      </c>
    </row>
    <row r="42" spans="1:20" x14ac:dyDescent="0.2">
      <c r="A42">
        <v>2</v>
      </c>
      <c r="B42">
        <v>40</v>
      </c>
    </row>
    <row r="43" spans="1:20" x14ac:dyDescent="0.2">
      <c r="A43">
        <v>2</v>
      </c>
      <c r="B43">
        <v>39</v>
      </c>
    </row>
    <row r="44" spans="1:20" x14ac:dyDescent="0.2">
      <c r="A44">
        <v>2</v>
      </c>
      <c r="B44">
        <v>39</v>
      </c>
    </row>
    <row r="45" spans="1:20" x14ac:dyDescent="0.2">
      <c r="A45">
        <v>2</v>
      </c>
      <c r="B45">
        <v>40</v>
      </c>
    </row>
    <row r="46" spans="1:20" x14ac:dyDescent="0.2">
      <c r="A46">
        <v>2</v>
      </c>
      <c r="B46">
        <v>59</v>
      </c>
    </row>
    <row r="47" spans="1:20" x14ac:dyDescent="0.2">
      <c r="A47">
        <v>2</v>
      </c>
      <c r="B47">
        <v>49</v>
      </c>
    </row>
    <row r="48" spans="1:20" x14ac:dyDescent="0.2">
      <c r="A48">
        <v>2</v>
      </c>
      <c r="B48">
        <v>68</v>
      </c>
    </row>
    <row r="49" spans="1:2" x14ac:dyDescent="0.2">
      <c r="A49">
        <v>2</v>
      </c>
      <c r="B49">
        <v>62</v>
      </c>
    </row>
    <row r="50" spans="1:2" x14ac:dyDescent="0.2">
      <c r="A50">
        <v>2</v>
      </c>
      <c r="B50">
        <v>49</v>
      </c>
    </row>
    <row r="51" spans="1:2" x14ac:dyDescent="0.2">
      <c r="A51">
        <v>2</v>
      </c>
      <c r="B51">
        <v>52</v>
      </c>
    </row>
    <row r="52" spans="1:2" x14ac:dyDescent="0.2">
      <c r="A52">
        <v>2</v>
      </c>
      <c r="B52">
        <v>52</v>
      </c>
    </row>
    <row r="53" spans="1:2" x14ac:dyDescent="0.2">
      <c r="A53">
        <v>2</v>
      </c>
      <c r="B53">
        <v>70</v>
      </c>
    </row>
    <row r="54" spans="1:2" x14ac:dyDescent="0.2">
      <c r="A54">
        <v>2</v>
      </c>
      <c r="B54">
        <v>59</v>
      </c>
    </row>
    <row r="55" spans="1:2" x14ac:dyDescent="0.2">
      <c r="A55">
        <v>2</v>
      </c>
      <c r="B55">
        <v>46</v>
      </c>
    </row>
    <row r="56" spans="1:2" x14ac:dyDescent="0.2">
      <c r="A56">
        <v>3</v>
      </c>
      <c r="B56">
        <v>45</v>
      </c>
    </row>
    <row r="57" spans="1:2" x14ac:dyDescent="0.2">
      <c r="A57">
        <v>3</v>
      </c>
      <c r="B57">
        <v>41</v>
      </c>
    </row>
    <row r="58" spans="1:2" x14ac:dyDescent="0.2">
      <c r="A58">
        <v>3</v>
      </c>
      <c r="B58">
        <v>57</v>
      </c>
    </row>
    <row r="59" spans="1:2" x14ac:dyDescent="0.2">
      <c r="A59">
        <v>3</v>
      </c>
      <c r="B59">
        <v>60</v>
      </c>
    </row>
    <row r="60" spans="1:2" x14ac:dyDescent="0.2">
      <c r="A60">
        <v>3</v>
      </c>
      <c r="B60">
        <v>70</v>
      </c>
    </row>
    <row r="61" spans="1:2" x14ac:dyDescent="0.2">
      <c r="A61">
        <v>3</v>
      </c>
      <c r="B61">
        <v>58</v>
      </c>
    </row>
    <row r="62" spans="1:2" x14ac:dyDescent="0.2">
      <c r="A62">
        <v>3</v>
      </c>
      <c r="B62">
        <v>40</v>
      </c>
    </row>
    <row r="63" spans="1:2" x14ac:dyDescent="0.2">
      <c r="A63">
        <v>3</v>
      </c>
      <c r="B63">
        <v>52</v>
      </c>
    </row>
    <row r="64" spans="1:2" x14ac:dyDescent="0.2">
      <c r="A64">
        <v>3</v>
      </c>
      <c r="B64">
        <v>37</v>
      </c>
    </row>
    <row r="65" spans="1:2" x14ac:dyDescent="0.2">
      <c r="A65">
        <v>3</v>
      </c>
      <c r="B65">
        <v>50</v>
      </c>
    </row>
    <row r="66" spans="1:2" x14ac:dyDescent="0.2">
      <c r="A66">
        <v>3</v>
      </c>
      <c r="B66">
        <v>37</v>
      </c>
    </row>
    <row r="67" spans="1:2" x14ac:dyDescent="0.2">
      <c r="A67">
        <v>3</v>
      </c>
      <c r="B67">
        <v>61</v>
      </c>
    </row>
    <row r="68" spans="1:2" x14ac:dyDescent="0.2">
      <c r="A68">
        <v>3</v>
      </c>
      <c r="B68">
        <v>50</v>
      </c>
    </row>
    <row r="69" spans="1:2" x14ac:dyDescent="0.2">
      <c r="A69">
        <v>3</v>
      </c>
      <c r="B69">
        <v>62</v>
      </c>
    </row>
    <row r="70" spans="1:2" x14ac:dyDescent="0.2">
      <c r="A70">
        <v>3</v>
      </c>
      <c r="B70">
        <v>58</v>
      </c>
    </row>
    <row r="71" spans="1:2" x14ac:dyDescent="0.2">
      <c r="A71">
        <v>3</v>
      </c>
      <c r="B71">
        <v>48</v>
      </c>
    </row>
    <row r="72" spans="1:2" x14ac:dyDescent="0.2">
      <c r="A72">
        <v>3</v>
      </c>
      <c r="B72">
        <v>75</v>
      </c>
    </row>
    <row r="73" spans="1:2" x14ac:dyDescent="0.2">
      <c r="A73">
        <v>3</v>
      </c>
      <c r="B73">
        <v>55</v>
      </c>
    </row>
    <row r="74" spans="1:2" x14ac:dyDescent="0.2">
      <c r="A74">
        <v>4</v>
      </c>
      <c r="B74">
        <v>32</v>
      </c>
    </row>
    <row r="75" spans="1:2" x14ac:dyDescent="0.2">
      <c r="A75">
        <v>4</v>
      </c>
      <c r="B75">
        <v>29</v>
      </c>
    </row>
    <row r="76" spans="1:2" x14ac:dyDescent="0.2">
      <c r="A76">
        <v>4</v>
      </c>
      <c r="B76">
        <v>42</v>
      </c>
    </row>
    <row r="77" spans="1:2" x14ac:dyDescent="0.2">
      <c r="A77">
        <v>4</v>
      </c>
      <c r="B77">
        <v>52</v>
      </c>
    </row>
    <row r="78" spans="1:2" x14ac:dyDescent="0.2">
      <c r="A78">
        <v>4</v>
      </c>
      <c r="B78">
        <v>41</v>
      </c>
    </row>
    <row r="79" spans="1:2" x14ac:dyDescent="0.2">
      <c r="A79">
        <v>4</v>
      </c>
      <c r="B79">
        <v>28</v>
      </c>
    </row>
    <row r="80" spans="1:2" x14ac:dyDescent="0.2">
      <c r="A80">
        <v>4</v>
      </c>
      <c r="B80">
        <v>47</v>
      </c>
    </row>
    <row r="81" spans="1:2" x14ac:dyDescent="0.2">
      <c r="A81">
        <v>4</v>
      </c>
      <c r="B81">
        <v>25</v>
      </c>
    </row>
    <row r="82" spans="1:2" x14ac:dyDescent="0.2">
      <c r="A82">
        <v>4</v>
      </c>
      <c r="B82">
        <v>51</v>
      </c>
    </row>
    <row r="83" spans="1:2" x14ac:dyDescent="0.2">
      <c r="A83">
        <v>4</v>
      </c>
      <c r="B83">
        <v>23</v>
      </c>
    </row>
    <row r="84" spans="1:2" x14ac:dyDescent="0.2">
      <c r="A84">
        <v>4</v>
      </c>
      <c r="B84">
        <v>34</v>
      </c>
    </row>
    <row r="85" spans="1:2" x14ac:dyDescent="0.2">
      <c r="A85">
        <v>4</v>
      </c>
      <c r="B85">
        <v>38</v>
      </c>
    </row>
    <row r="86" spans="1:2" x14ac:dyDescent="0.2">
      <c r="A86">
        <v>4</v>
      </c>
      <c r="B86">
        <v>44</v>
      </c>
    </row>
    <row r="87" spans="1:2" x14ac:dyDescent="0.2">
      <c r="A87">
        <v>4</v>
      </c>
      <c r="B87">
        <v>56</v>
      </c>
    </row>
  </sheetData>
  <sortState ref="A2:B87">
    <sortCondition ref="A2"/>
  </sortState>
  <pageMargins left="0.75" right="0.75" top="1" bottom="1" header="0.5" footer="0.5"/>
  <pageSetup orientation="portrait" horizontalDpi="4294967292" verticalDpi="429496729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6"/>
  <sheetViews>
    <sheetView zoomScale="150" zoomScaleNormal="150" zoomScalePageLayoutView="150" workbookViewId="0"/>
  </sheetViews>
  <sheetFormatPr baseColWidth="10" defaultRowHeight="15" x14ac:dyDescent="0.2"/>
  <cols>
    <col min="4" max="4" width="11.33203125" customWidth="1"/>
    <col min="5" max="5" width="13" customWidth="1"/>
    <col min="6" max="6" width="10.1640625" customWidth="1"/>
    <col min="7" max="7" width="7" customWidth="1"/>
    <col min="8" max="8" width="10.1640625" customWidth="1"/>
    <col min="9" max="9" width="14" customWidth="1"/>
    <col min="10" max="10" width="12.1640625" customWidth="1"/>
    <col min="11" max="11" width="9.83203125" customWidth="1"/>
    <col min="12" max="12" width="7.5" customWidth="1"/>
    <col min="13" max="13" width="8.5" customWidth="1"/>
    <col min="14" max="14" width="7.33203125" customWidth="1"/>
  </cols>
  <sheetData>
    <row r="1" spans="1:14" ht="14" customHeight="1" x14ac:dyDescent="0.2">
      <c r="A1" t="s">
        <v>8</v>
      </c>
      <c r="B1" t="s">
        <v>9</v>
      </c>
      <c r="C1" t="s">
        <v>10</v>
      </c>
      <c r="D1" t="s">
        <v>83</v>
      </c>
      <c r="F1" t="s">
        <v>64</v>
      </c>
      <c r="G1" t="s">
        <v>65</v>
      </c>
      <c r="I1" t="s">
        <v>78</v>
      </c>
    </row>
    <row r="2" spans="1:14" x14ac:dyDescent="0.2">
      <c r="A2">
        <v>32</v>
      </c>
      <c r="B2">
        <v>35</v>
      </c>
      <c r="C2">
        <v>35</v>
      </c>
      <c r="D2">
        <f t="shared" ref="D2:D33" si="0">AVERAGE(A2:C2)</f>
        <v>34</v>
      </c>
      <c r="E2" t="s">
        <v>8</v>
      </c>
      <c r="F2">
        <f>AVERAGE(A2:A76)</f>
        <v>31.266666666666666</v>
      </c>
      <c r="G2">
        <f>_xlfn.STDEV.S(A2:A76)</f>
        <v>5.8340411410990329</v>
      </c>
      <c r="I2" t="s">
        <v>8</v>
      </c>
      <c r="J2" t="s">
        <v>9</v>
      </c>
      <c r="K2" t="s">
        <v>10</v>
      </c>
      <c r="L2" t="s">
        <v>47</v>
      </c>
    </row>
    <row r="3" spans="1:14" x14ac:dyDescent="0.2">
      <c r="A3">
        <v>38</v>
      </c>
      <c r="B3">
        <v>40</v>
      </c>
      <c r="C3">
        <v>39</v>
      </c>
      <c r="D3">
        <f t="shared" si="0"/>
        <v>39</v>
      </c>
      <c r="E3" t="s">
        <v>9</v>
      </c>
      <c r="F3">
        <f>AVERAGE(B2:B76)</f>
        <v>32.44</v>
      </c>
      <c r="G3">
        <f>_xlfn.STDEV.S(B2:B76)</f>
        <v>5.3732068033299534</v>
      </c>
      <c r="H3" t="s">
        <v>8</v>
      </c>
      <c r="I3">
        <f>_xlfn.COVARIANCE.S(A2:A76,A2:A76)</f>
        <v>34.036036036036037</v>
      </c>
      <c r="J3">
        <f>_xlfn.COVARIANCE.S(A2:A76,B2:B76)</f>
        <v>21.016216216216215</v>
      </c>
      <c r="K3">
        <f>_xlfn.COVARIANCE.S(A2:A76,C2:C76)</f>
        <v>13.39369369369369</v>
      </c>
      <c r="L3">
        <f>AVERAGE(I3:K3)</f>
        <v>22.815315315315313</v>
      </c>
    </row>
    <row r="4" spans="1:14" x14ac:dyDescent="0.2">
      <c r="A4">
        <v>33</v>
      </c>
      <c r="B4">
        <v>38</v>
      </c>
      <c r="C4">
        <v>36</v>
      </c>
      <c r="D4">
        <f t="shared" si="0"/>
        <v>35.666666666666664</v>
      </c>
      <c r="E4" t="s">
        <v>10</v>
      </c>
      <c r="F4">
        <f>AVERAGE(C2:C76)</f>
        <v>33.493333333333332</v>
      </c>
      <c r="G4">
        <f>_xlfn.STDEV.S(C2:C76)</f>
        <v>3.8180698864292344</v>
      </c>
      <c r="H4" t="s">
        <v>9</v>
      </c>
      <c r="I4">
        <f>_xlfn.COVARIANCE.S(B2:B76,A2:A76)</f>
        <v>21.016216216216215</v>
      </c>
      <c r="J4">
        <f>_xlfn.COVARIANCE.S(B2:B76,B2:B76)</f>
        <v>28.87135135135134</v>
      </c>
      <c r="K4">
        <f>_xlfn.COVARIANCE.S(B2:B76,C2:C76)</f>
        <v>17.955675675675678</v>
      </c>
      <c r="L4">
        <f t="shared" ref="L4:L6" si="1">AVERAGE(I4:K4)</f>
        <v>22.614414414414412</v>
      </c>
    </row>
    <row r="5" spans="1:14" x14ac:dyDescent="0.2">
      <c r="A5">
        <v>23</v>
      </c>
      <c r="B5">
        <v>35</v>
      </c>
      <c r="C5">
        <v>36</v>
      </c>
      <c r="D5">
        <f t="shared" si="0"/>
        <v>31.333333333333332</v>
      </c>
      <c r="H5" t="s">
        <v>10</v>
      </c>
      <c r="I5">
        <f>_xlfn.COVARIANCE.S(C2:C76,A2:A76)</f>
        <v>13.39369369369369</v>
      </c>
      <c r="J5">
        <f>_xlfn.COVARIANCE.S(C2:C76,B2:B76)</f>
        <v>17.955675675675678</v>
      </c>
      <c r="K5">
        <f>_xlfn.COVARIANCE.S(C2:C76,C2:C76)</f>
        <v>14.57765765765766</v>
      </c>
      <c r="L5">
        <f t="shared" si="1"/>
        <v>15.30900900900901</v>
      </c>
    </row>
    <row r="6" spans="1:14" x14ac:dyDescent="0.2">
      <c r="A6">
        <v>36</v>
      </c>
      <c r="B6">
        <v>38</v>
      </c>
      <c r="C6">
        <v>36</v>
      </c>
      <c r="D6">
        <f t="shared" si="0"/>
        <v>36.666666666666664</v>
      </c>
      <c r="E6" t="s">
        <v>66</v>
      </c>
      <c r="F6">
        <f>COUNTA(E2:E4)</f>
        <v>3</v>
      </c>
      <c r="H6" t="s">
        <v>47</v>
      </c>
      <c r="I6">
        <f>AVERAGE(I3:I5)</f>
        <v>22.815315315315313</v>
      </c>
      <c r="J6">
        <f t="shared" ref="J6:K6" si="2">AVERAGE(J3:J5)</f>
        <v>22.614414414414412</v>
      </c>
      <c r="K6">
        <f t="shared" si="2"/>
        <v>15.30900900900901</v>
      </c>
      <c r="L6">
        <f t="shared" si="1"/>
        <v>20.246246246246248</v>
      </c>
    </row>
    <row r="7" spans="1:14" ht="13" customHeight="1" x14ac:dyDescent="0.2">
      <c r="A7">
        <v>25</v>
      </c>
      <c r="B7">
        <v>31</v>
      </c>
      <c r="C7">
        <v>36</v>
      </c>
      <c r="D7">
        <f t="shared" si="0"/>
        <v>30.666666666666668</v>
      </c>
      <c r="E7" t="s">
        <v>18</v>
      </c>
      <c r="F7">
        <f>COUNT(A2:A76)</f>
        <v>75</v>
      </c>
      <c r="H7" t="s">
        <v>82</v>
      </c>
      <c r="I7">
        <f>I6-$L$6</f>
        <v>2.5690690690690658</v>
      </c>
      <c r="J7">
        <f t="shared" ref="J7:K7" si="3">J6-$L$6</f>
        <v>2.3681681681681646</v>
      </c>
      <c r="K7">
        <f t="shared" si="3"/>
        <v>-4.9372372372372375</v>
      </c>
    </row>
    <row r="8" spans="1:14" ht="27" customHeight="1" x14ac:dyDescent="0.2">
      <c r="A8">
        <v>39</v>
      </c>
      <c r="B8">
        <v>39</v>
      </c>
      <c r="C8">
        <v>38</v>
      </c>
      <c r="D8">
        <f t="shared" si="0"/>
        <v>38.666666666666664</v>
      </c>
      <c r="E8" s="1" t="s">
        <v>174</v>
      </c>
      <c r="F8">
        <f>AVERAGE(F2:F4)</f>
        <v>32.4</v>
      </c>
    </row>
    <row r="9" spans="1:14" x14ac:dyDescent="0.2">
      <c r="A9">
        <v>23</v>
      </c>
      <c r="B9">
        <v>30</v>
      </c>
      <c r="C9">
        <v>32</v>
      </c>
      <c r="D9">
        <f t="shared" si="0"/>
        <v>28.333333333333332</v>
      </c>
      <c r="E9" t="s">
        <v>71</v>
      </c>
      <c r="F9">
        <f>F11-DEVSQ(A2:A76)-DEVSQ(B2:B76)-DEVSQ(C2:C76)</f>
        <v>186.1066666666693</v>
      </c>
      <c r="I9" t="s">
        <v>84</v>
      </c>
    </row>
    <row r="10" spans="1:14" x14ac:dyDescent="0.2">
      <c r="A10">
        <v>38</v>
      </c>
      <c r="B10">
        <v>38</v>
      </c>
      <c r="C10">
        <v>40</v>
      </c>
      <c r="D10">
        <f t="shared" si="0"/>
        <v>38.666666666666664</v>
      </c>
      <c r="E10" t="s">
        <v>72</v>
      </c>
      <c r="F10">
        <f>F6*DEVSQ(D2:D76)</f>
        <v>4494.6666666666652</v>
      </c>
      <c r="I10">
        <f>I3-$L3-I$6+$L$6</f>
        <v>8.6516516516516582</v>
      </c>
      <c r="J10">
        <f t="shared" ref="J10:K10" si="4">J3-$L3-J$6+$L$6</f>
        <v>-4.1672672672672633</v>
      </c>
      <c r="K10">
        <f t="shared" si="4"/>
        <v>-4.4843843843843878</v>
      </c>
    </row>
    <row r="11" spans="1:14" x14ac:dyDescent="0.2">
      <c r="A11">
        <v>31</v>
      </c>
      <c r="B11">
        <v>26</v>
      </c>
      <c r="C11">
        <v>32</v>
      </c>
      <c r="D11">
        <f t="shared" si="0"/>
        <v>29.666666666666668</v>
      </c>
      <c r="E11" t="s">
        <v>73</v>
      </c>
      <c r="F11">
        <f>DEVSQ(A2:C76)</f>
        <v>5920.0000000000018</v>
      </c>
      <c r="I11">
        <f>I4-$L4-I$6+$L$6</f>
        <v>-4.1672672672672633</v>
      </c>
      <c r="J11">
        <f>J4-$L4-J$6+$L$6</f>
        <v>3.8887687687687631</v>
      </c>
      <c r="K11">
        <f>K4-$L4-K$6+$L$6</f>
        <v>0.27849849849850372</v>
      </c>
    </row>
    <row r="12" spans="1:14" x14ac:dyDescent="0.2">
      <c r="A12">
        <v>31</v>
      </c>
      <c r="B12">
        <v>34</v>
      </c>
      <c r="C12">
        <v>36</v>
      </c>
      <c r="D12">
        <f t="shared" si="0"/>
        <v>33.666666666666664</v>
      </c>
      <c r="E12" t="s">
        <v>74</v>
      </c>
      <c r="F12">
        <f>F11-F9-F10</f>
        <v>1239.2266666666674</v>
      </c>
      <c r="I12">
        <f>I5-$L5-I$6+$L$6</f>
        <v>-4.4843843843843878</v>
      </c>
      <c r="J12">
        <f>J5-$L5-J$6+$L$6</f>
        <v>0.27849849849850372</v>
      </c>
      <c r="K12">
        <f>K5-$L5-K$6+$L$6</f>
        <v>4.2058858858858876</v>
      </c>
    </row>
    <row r="13" spans="1:14" ht="15" customHeight="1" x14ac:dyDescent="0.2">
      <c r="A13">
        <v>34</v>
      </c>
      <c r="B13">
        <v>39</v>
      </c>
      <c r="C13">
        <v>35</v>
      </c>
      <c r="D13">
        <f t="shared" si="0"/>
        <v>36</v>
      </c>
      <c r="H13" t="s">
        <v>77</v>
      </c>
      <c r="I13">
        <f>I10</f>
        <v>8.6516516516516582</v>
      </c>
      <c r="J13">
        <f>J11</f>
        <v>3.8887687687687631</v>
      </c>
      <c r="K13">
        <f>K12</f>
        <v>4.2058858858858876</v>
      </c>
    </row>
    <row r="14" spans="1:14" ht="16" customHeight="1" x14ac:dyDescent="0.2">
      <c r="A14">
        <v>35</v>
      </c>
      <c r="B14">
        <v>35</v>
      </c>
      <c r="C14">
        <v>34</v>
      </c>
      <c r="D14">
        <f t="shared" si="0"/>
        <v>34.666666666666664</v>
      </c>
      <c r="E14" t="s">
        <v>68</v>
      </c>
    </row>
    <row r="15" spans="1:14" ht="16" thickBot="1" x14ac:dyDescent="0.25">
      <c r="A15">
        <v>24</v>
      </c>
      <c r="B15">
        <v>29</v>
      </c>
      <c r="C15">
        <v>28</v>
      </c>
      <c r="D15">
        <f t="shared" si="0"/>
        <v>27</v>
      </c>
      <c r="E15" t="s">
        <v>69</v>
      </c>
      <c r="F15">
        <f>F6-1</f>
        <v>2</v>
      </c>
      <c r="H15" t="s">
        <v>155</v>
      </c>
    </row>
    <row r="16" spans="1:14" ht="16" customHeight="1" thickTop="1" thickBot="1" x14ac:dyDescent="0.25">
      <c r="A16">
        <v>31</v>
      </c>
      <c r="B16">
        <v>32</v>
      </c>
      <c r="C16">
        <v>32</v>
      </c>
      <c r="D16">
        <f t="shared" si="0"/>
        <v>31.666666666666668</v>
      </c>
      <c r="E16" t="s">
        <v>70</v>
      </c>
      <c r="F16">
        <f>F7-1</f>
        <v>74</v>
      </c>
      <c r="H16" s="20" t="s">
        <v>156</v>
      </c>
      <c r="I16" s="15" t="s">
        <v>157</v>
      </c>
      <c r="J16" s="15" t="s">
        <v>62</v>
      </c>
      <c r="K16" s="15" t="s">
        <v>158</v>
      </c>
      <c r="L16" s="15" t="s">
        <v>48</v>
      </c>
      <c r="M16" s="15" t="s">
        <v>35</v>
      </c>
      <c r="N16" s="20" t="s">
        <v>137</v>
      </c>
    </row>
    <row r="17" spans="1:14" ht="16" thickTop="1" x14ac:dyDescent="0.2">
      <c r="A17">
        <v>35</v>
      </c>
      <c r="B17">
        <v>38</v>
      </c>
      <c r="C17">
        <v>38</v>
      </c>
      <c r="D17">
        <f t="shared" si="0"/>
        <v>37</v>
      </c>
      <c r="E17" t="s">
        <v>67</v>
      </c>
      <c r="F17">
        <f>(F6-1)*(F7-1)</f>
        <v>148</v>
      </c>
      <c r="H17" s="12" t="s">
        <v>159</v>
      </c>
      <c r="I17" s="12"/>
      <c r="J17" s="12"/>
      <c r="K17" s="12"/>
      <c r="L17" s="12"/>
      <c r="M17" s="12"/>
      <c r="N17" s="12"/>
    </row>
    <row r="18" spans="1:14" ht="15" customHeight="1" x14ac:dyDescent="0.2">
      <c r="A18">
        <v>19</v>
      </c>
      <c r="B18">
        <v>28</v>
      </c>
      <c r="C18">
        <v>27</v>
      </c>
      <c r="D18">
        <f t="shared" si="0"/>
        <v>24.666666666666668</v>
      </c>
      <c r="E18" t="s">
        <v>52</v>
      </c>
      <c r="F18">
        <f>F9/F15</f>
        <v>93.053333333334649</v>
      </c>
      <c r="H18" s="28" t="s">
        <v>68</v>
      </c>
      <c r="I18" s="12">
        <f>F9</f>
        <v>186.1066666666693</v>
      </c>
      <c r="J18" s="12">
        <f>F15</f>
        <v>2</v>
      </c>
      <c r="K18" s="12">
        <f>F18</f>
        <v>93.053333333334649</v>
      </c>
      <c r="L18" s="12">
        <f>F20</f>
        <v>11.113296464461857</v>
      </c>
      <c r="M18" s="29">
        <f>F21</f>
        <v>3.186682762475975E-5</v>
      </c>
      <c r="N18" s="12">
        <f>F22</f>
        <v>0.13057062675397721</v>
      </c>
    </row>
    <row r="19" spans="1:14" ht="14" customHeight="1" x14ac:dyDescent="0.2">
      <c r="A19">
        <v>37</v>
      </c>
      <c r="B19">
        <v>33</v>
      </c>
      <c r="C19">
        <v>36</v>
      </c>
      <c r="D19">
        <f t="shared" si="0"/>
        <v>35.333333333333336</v>
      </c>
      <c r="E19" t="s">
        <v>175</v>
      </c>
      <c r="F19">
        <f>F12/F17</f>
        <v>8.373153153153158</v>
      </c>
      <c r="H19" s="28" t="s">
        <v>160</v>
      </c>
      <c r="I19" s="12">
        <f>F9</f>
        <v>186.1066666666693</v>
      </c>
      <c r="J19" s="12">
        <f>F30</f>
        <v>1.5343821443364738</v>
      </c>
      <c r="K19" s="12">
        <f>F32</f>
        <v>121.29094916387275</v>
      </c>
      <c r="L19" s="12">
        <f>F34</f>
        <v>11.113296464461859</v>
      </c>
      <c r="M19" s="12">
        <f>F35</f>
        <v>1.1595200172663234E-3</v>
      </c>
      <c r="N19" s="12">
        <f>F36</f>
        <v>0.13057062675397721</v>
      </c>
    </row>
    <row r="20" spans="1:14" ht="14" customHeight="1" thickBot="1" x14ac:dyDescent="0.25">
      <c r="A20">
        <v>32</v>
      </c>
      <c r="B20">
        <v>34</v>
      </c>
      <c r="C20">
        <v>34</v>
      </c>
      <c r="D20">
        <f t="shared" si="0"/>
        <v>33.333333333333336</v>
      </c>
      <c r="E20" t="s">
        <v>48</v>
      </c>
      <c r="F20">
        <f>F18/F19</f>
        <v>11.113296464461857</v>
      </c>
      <c r="H20" s="30" t="s">
        <v>163</v>
      </c>
      <c r="I20" s="13">
        <f>F9</f>
        <v>186.1066666666693</v>
      </c>
      <c r="J20" s="13">
        <f>F42</f>
        <v>1.5604456868147425</v>
      </c>
      <c r="K20" s="13">
        <f>F44</f>
        <v>119.26507166459555</v>
      </c>
      <c r="L20" s="13">
        <f>F46</f>
        <v>11.113296464461857</v>
      </c>
      <c r="M20" s="13">
        <f>F47</f>
        <v>1.1537913154584791E-3</v>
      </c>
      <c r="N20" s="13">
        <f>F48</f>
        <v>0.13057062675397721</v>
      </c>
    </row>
    <row r="21" spans="1:14" ht="16" customHeight="1" thickTop="1" x14ac:dyDescent="0.2">
      <c r="A21">
        <v>33</v>
      </c>
      <c r="B21">
        <v>31</v>
      </c>
      <c r="C21">
        <v>31</v>
      </c>
      <c r="D21">
        <f t="shared" si="0"/>
        <v>31.666666666666668</v>
      </c>
      <c r="E21" t="s">
        <v>35</v>
      </c>
      <c r="F21" s="9">
        <f>_xlfn.F.DIST.RT(F20,F15,F17)</f>
        <v>3.186682762475975E-5</v>
      </c>
      <c r="H21" s="28" t="s">
        <v>60</v>
      </c>
      <c r="I21" s="12"/>
      <c r="J21" s="12"/>
      <c r="K21" s="12"/>
      <c r="L21" s="12"/>
      <c r="M21" s="12"/>
      <c r="N21" s="12"/>
    </row>
    <row r="22" spans="1:14" ht="15" customHeight="1" x14ac:dyDescent="0.2">
      <c r="A22">
        <v>26</v>
      </c>
      <c r="B22">
        <v>30</v>
      </c>
      <c r="C22">
        <v>35</v>
      </c>
      <c r="D22">
        <f t="shared" si="0"/>
        <v>30.333333333333332</v>
      </c>
      <c r="E22" s="1" t="s">
        <v>161</v>
      </c>
      <c r="F22">
        <f>F9/(F9+F12)</f>
        <v>0.13057062675397721</v>
      </c>
      <c r="H22" s="28" t="s">
        <v>68</v>
      </c>
      <c r="I22" s="12">
        <f>F12</f>
        <v>1239.2266666666674</v>
      </c>
      <c r="J22" s="12">
        <f>F17</f>
        <v>148</v>
      </c>
      <c r="K22" s="12">
        <f>F19</f>
        <v>8.373153153153158</v>
      </c>
      <c r="L22" s="12"/>
      <c r="M22" s="12"/>
      <c r="N22" s="12"/>
    </row>
    <row r="23" spans="1:14" ht="30" x14ac:dyDescent="0.2">
      <c r="A23">
        <v>20</v>
      </c>
      <c r="B23">
        <v>31</v>
      </c>
      <c r="C23">
        <v>34</v>
      </c>
      <c r="D23">
        <f t="shared" si="0"/>
        <v>28.333333333333332</v>
      </c>
      <c r="H23" s="28" t="s">
        <v>160</v>
      </c>
      <c r="I23" s="12">
        <f>F12</f>
        <v>1239.2266666666674</v>
      </c>
      <c r="J23" s="12">
        <f>F31</f>
        <v>113.54427868089905</v>
      </c>
      <c r="K23" s="12">
        <f>F33</f>
        <v>10.914038831928709</v>
      </c>
      <c r="L23" s="12"/>
      <c r="M23" s="12"/>
      <c r="N23" s="12"/>
    </row>
    <row r="24" spans="1:14" ht="32" customHeight="1" thickBot="1" x14ac:dyDescent="0.25">
      <c r="A24">
        <v>25</v>
      </c>
      <c r="B24">
        <v>26</v>
      </c>
      <c r="C24">
        <v>28</v>
      </c>
      <c r="D24">
        <f t="shared" si="0"/>
        <v>26.333333333333332</v>
      </c>
      <c r="E24" s="1" t="s">
        <v>76</v>
      </c>
      <c r="H24" s="30" t="s">
        <v>163</v>
      </c>
      <c r="I24" s="13">
        <f>F12</f>
        <v>1239.2266666666674</v>
      </c>
      <c r="J24" s="13">
        <f>F43</f>
        <v>115.47298082429094</v>
      </c>
      <c r="K24" s="13">
        <f>F45</f>
        <v>10.731745710733252</v>
      </c>
      <c r="L24" s="13"/>
      <c r="M24" s="13"/>
      <c r="N24" s="13"/>
    </row>
    <row r="25" spans="1:14" ht="15" customHeight="1" thickTop="1" x14ac:dyDescent="0.2">
      <c r="A25">
        <v>33</v>
      </c>
      <c r="B25">
        <v>32</v>
      </c>
      <c r="C25">
        <v>33</v>
      </c>
      <c r="D25">
        <f t="shared" si="0"/>
        <v>32.666666666666664</v>
      </c>
    </row>
    <row r="26" spans="1:14" ht="29" customHeight="1" x14ac:dyDescent="0.2">
      <c r="A26">
        <v>27</v>
      </c>
      <c r="B26">
        <v>31</v>
      </c>
      <c r="C26">
        <v>33</v>
      </c>
      <c r="D26">
        <f t="shared" si="0"/>
        <v>30.333333333333332</v>
      </c>
      <c r="E26" s="31" t="s">
        <v>162</v>
      </c>
    </row>
    <row r="27" spans="1:14" x14ac:dyDescent="0.2">
      <c r="A27">
        <v>30</v>
      </c>
      <c r="B27">
        <v>35</v>
      </c>
      <c r="C27">
        <v>35</v>
      </c>
      <c r="D27">
        <f t="shared" si="0"/>
        <v>33.333333333333336</v>
      </c>
      <c r="E27" t="s">
        <v>79</v>
      </c>
      <c r="F27">
        <f>POWER(SUM(I13:K13),2)</f>
        <v>280.43877490463444</v>
      </c>
    </row>
    <row r="28" spans="1:14" x14ac:dyDescent="0.2">
      <c r="A28">
        <v>36</v>
      </c>
      <c r="B28">
        <v>28</v>
      </c>
      <c r="C28">
        <v>28</v>
      </c>
      <c r="D28">
        <f t="shared" si="0"/>
        <v>30.666666666666668</v>
      </c>
      <c r="E28" t="s">
        <v>80</v>
      </c>
      <c r="F28">
        <f>(F6-1)*SUMSQ(I10:K12)</f>
        <v>365.53967463679919</v>
      </c>
    </row>
    <row r="29" spans="1:14" x14ac:dyDescent="0.2">
      <c r="A29">
        <v>32</v>
      </c>
      <c r="B29">
        <v>34</v>
      </c>
      <c r="C29">
        <v>35</v>
      </c>
      <c r="D29">
        <f t="shared" si="0"/>
        <v>33.666666666666664</v>
      </c>
      <c r="E29" t="s">
        <v>81</v>
      </c>
      <c r="F29">
        <f>F27/F28</f>
        <v>0.7671910721682369</v>
      </c>
    </row>
    <row r="30" spans="1:14" x14ac:dyDescent="0.2">
      <c r="A30">
        <v>34</v>
      </c>
      <c r="B30">
        <v>37</v>
      </c>
      <c r="C30">
        <v>38</v>
      </c>
      <c r="D30">
        <f t="shared" si="0"/>
        <v>36.333333333333336</v>
      </c>
      <c r="E30" t="s">
        <v>69</v>
      </c>
      <c r="F30">
        <f>F29*F15</f>
        <v>1.5343821443364738</v>
      </c>
    </row>
    <row r="31" spans="1:14" x14ac:dyDescent="0.2">
      <c r="A31">
        <v>24</v>
      </c>
      <c r="B31">
        <v>22</v>
      </c>
      <c r="C31">
        <v>33</v>
      </c>
      <c r="D31">
        <f t="shared" si="0"/>
        <v>26.333333333333332</v>
      </c>
      <c r="E31" t="s">
        <v>67</v>
      </c>
      <c r="F31">
        <f>F29*F17</f>
        <v>113.54427868089905</v>
      </c>
    </row>
    <row r="32" spans="1:14" x14ac:dyDescent="0.2">
      <c r="A32">
        <v>38</v>
      </c>
      <c r="B32">
        <v>38</v>
      </c>
      <c r="C32">
        <v>37</v>
      </c>
      <c r="D32">
        <f t="shared" si="0"/>
        <v>37.666666666666664</v>
      </c>
      <c r="E32" t="s">
        <v>52</v>
      </c>
      <c r="F32">
        <f>F9/F30</f>
        <v>121.29094916387275</v>
      </c>
    </row>
    <row r="33" spans="1:6" x14ac:dyDescent="0.2">
      <c r="A33">
        <v>16</v>
      </c>
      <c r="B33">
        <v>29</v>
      </c>
      <c r="C33">
        <v>30</v>
      </c>
      <c r="D33">
        <f t="shared" si="0"/>
        <v>25</v>
      </c>
      <c r="E33" t="s">
        <v>175</v>
      </c>
      <c r="F33">
        <f>F12/F31</f>
        <v>10.914038831928709</v>
      </c>
    </row>
    <row r="34" spans="1:6" x14ac:dyDescent="0.2">
      <c r="A34">
        <v>29</v>
      </c>
      <c r="B34">
        <v>26</v>
      </c>
      <c r="C34">
        <v>28</v>
      </c>
      <c r="D34">
        <f t="shared" ref="D34:D65" si="5">AVERAGE(A34:C34)</f>
        <v>27.666666666666668</v>
      </c>
      <c r="E34" t="s">
        <v>48</v>
      </c>
      <c r="F34">
        <f>F32/F33</f>
        <v>11.113296464461859</v>
      </c>
    </row>
    <row r="35" spans="1:6" x14ac:dyDescent="0.2">
      <c r="A35">
        <v>31</v>
      </c>
      <c r="B35">
        <v>32</v>
      </c>
      <c r="C35">
        <v>35</v>
      </c>
      <c r="D35">
        <f t="shared" si="5"/>
        <v>32.666666666666664</v>
      </c>
      <c r="E35" t="s">
        <v>35</v>
      </c>
      <c r="F35">
        <f>_xlfn.F.DIST.RT(F34,F30,F31)</f>
        <v>1.1595200172663234E-3</v>
      </c>
    </row>
    <row r="36" spans="1:6" x14ac:dyDescent="0.2">
      <c r="A36">
        <v>38</v>
      </c>
      <c r="B36">
        <v>39</v>
      </c>
      <c r="C36">
        <v>39</v>
      </c>
      <c r="D36">
        <f t="shared" si="5"/>
        <v>38.666666666666664</v>
      </c>
      <c r="E36" t="s">
        <v>161</v>
      </c>
      <c r="F36">
        <f>F9/(F9+F12)</f>
        <v>0.13057062675397721</v>
      </c>
    </row>
    <row r="37" spans="1:6" x14ac:dyDescent="0.2">
      <c r="A37">
        <v>36</v>
      </c>
      <c r="B37">
        <v>30</v>
      </c>
      <c r="C37">
        <v>34</v>
      </c>
      <c r="D37">
        <f t="shared" si="5"/>
        <v>33.333333333333336</v>
      </c>
    </row>
    <row r="38" spans="1:6" x14ac:dyDescent="0.2">
      <c r="A38">
        <v>40</v>
      </c>
      <c r="B38">
        <v>40</v>
      </c>
      <c r="C38">
        <v>39</v>
      </c>
      <c r="D38">
        <f t="shared" si="5"/>
        <v>39.666666666666664</v>
      </c>
      <c r="E38" s="32" t="s">
        <v>163</v>
      </c>
    </row>
    <row r="39" spans="1:6" x14ac:dyDescent="0.2">
      <c r="A39">
        <v>35</v>
      </c>
      <c r="B39">
        <v>36</v>
      </c>
      <c r="C39">
        <v>37</v>
      </c>
      <c r="D39">
        <f t="shared" si="5"/>
        <v>36</v>
      </c>
      <c r="E39" t="s">
        <v>79</v>
      </c>
      <c r="F39">
        <f>F7*(F6-1)*F29-2</f>
        <v>113.07866082523553</v>
      </c>
    </row>
    <row r="40" spans="1:6" x14ac:dyDescent="0.2">
      <c r="A40">
        <v>24</v>
      </c>
      <c r="B40">
        <v>29</v>
      </c>
      <c r="C40">
        <v>35</v>
      </c>
      <c r="D40">
        <f t="shared" si="5"/>
        <v>29.333333333333332</v>
      </c>
      <c r="E40" t="s">
        <v>80</v>
      </c>
      <c r="F40">
        <f>(F6-1)*(F7-1-(F6-1)*F29)</f>
        <v>144.93123571132705</v>
      </c>
    </row>
    <row r="41" spans="1:6" x14ac:dyDescent="0.2">
      <c r="A41">
        <v>33</v>
      </c>
      <c r="B41">
        <v>34</v>
      </c>
      <c r="C41">
        <v>35</v>
      </c>
      <c r="D41">
        <f t="shared" si="5"/>
        <v>34</v>
      </c>
      <c r="E41" t="s">
        <v>81</v>
      </c>
      <c r="F41">
        <f>F39/F40</f>
        <v>0.78022284340737125</v>
      </c>
    </row>
    <row r="42" spans="1:6" x14ac:dyDescent="0.2">
      <c r="A42">
        <v>33</v>
      </c>
      <c r="B42">
        <v>32</v>
      </c>
      <c r="C42">
        <v>31</v>
      </c>
      <c r="D42">
        <f t="shared" si="5"/>
        <v>32</v>
      </c>
      <c r="E42" t="s">
        <v>69</v>
      </c>
      <c r="F42">
        <f>F41*F15</f>
        <v>1.5604456868147425</v>
      </c>
    </row>
    <row r="43" spans="1:6" x14ac:dyDescent="0.2">
      <c r="A43">
        <v>37</v>
      </c>
      <c r="B43">
        <v>35</v>
      </c>
      <c r="C43">
        <v>37</v>
      </c>
      <c r="D43">
        <f t="shared" si="5"/>
        <v>36.333333333333336</v>
      </c>
      <c r="E43" t="s">
        <v>67</v>
      </c>
      <c r="F43">
        <f>F41*F17</f>
        <v>115.47298082429094</v>
      </c>
    </row>
    <row r="44" spans="1:6" x14ac:dyDescent="0.2">
      <c r="A44">
        <v>38</v>
      </c>
      <c r="B44">
        <v>37</v>
      </c>
      <c r="C44">
        <v>37</v>
      </c>
      <c r="D44">
        <f t="shared" si="5"/>
        <v>37.333333333333336</v>
      </c>
      <c r="E44" t="s">
        <v>52</v>
      </c>
      <c r="F44">
        <f>F9/F42</f>
        <v>119.26507166459555</v>
      </c>
    </row>
    <row r="45" spans="1:6" x14ac:dyDescent="0.2">
      <c r="A45">
        <v>33</v>
      </c>
      <c r="B45">
        <v>40</v>
      </c>
      <c r="C45">
        <v>38</v>
      </c>
      <c r="D45">
        <f t="shared" si="5"/>
        <v>37</v>
      </c>
      <c r="E45" t="s">
        <v>175</v>
      </c>
      <c r="F45">
        <f>F12/F43</f>
        <v>10.731745710733252</v>
      </c>
    </row>
    <row r="46" spans="1:6" x14ac:dyDescent="0.2">
      <c r="A46">
        <v>37</v>
      </c>
      <c r="B46">
        <v>35</v>
      </c>
      <c r="C46">
        <v>30</v>
      </c>
      <c r="D46">
        <f t="shared" si="5"/>
        <v>34</v>
      </c>
      <c r="E46" t="s">
        <v>48</v>
      </c>
      <c r="F46">
        <f>F44/F45</f>
        <v>11.113296464461857</v>
      </c>
    </row>
    <row r="47" spans="1:6" x14ac:dyDescent="0.2">
      <c r="A47">
        <v>38</v>
      </c>
      <c r="B47">
        <v>38</v>
      </c>
      <c r="C47">
        <v>34</v>
      </c>
      <c r="D47">
        <f t="shared" si="5"/>
        <v>36.666666666666664</v>
      </c>
      <c r="E47" t="s">
        <v>35</v>
      </c>
      <c r="F47">
        <f>_xlfn.F.DIST.RT(F46,F42,F43)</f>
        <v>1.1537913154584791E-3</v>
      </c>
    </row>
    <row r="48" spans="1:6" x14ac:dyDescent="0.2">
      <c r="A48">
        <v>17</v>
      </c>
      <c r="B48">
        <v>24</v>
      </c>
      <c r="C48">
        <v>24</v>
      </c>
      <c r="D48">
        <f t="shared" si="5"/>
        <v>21.666666666666668</v>
      </c>
      <c r="E48" t="s">
        <v>161</v>
      </c>
      <c r="F48">
        <f>F9/(F9+F12)</f>
        <v>0.13057062675397721</v>
      </c>
    </row>
    <row r="49" spans="1:4" x14ac:dyDescent="0.2">
      <c r="A49">
        <v>34</v>
      </c>
      <c r="B49">
        <v>33</v>
      </c>
      <c r="C49">
        <v>30</v>
      </c>
      <c r="D49">
        <f t="shared" si="5"/>
        <v>32.333333333333336</v>
      </c>
    </row>
    <row r="50" spans="1:4" x14ac:dyDescent="0.2">
      <c r="A50">
        <v>37</v>
      </c>
      <c r="B50">
        <v>37</v>
      </c>
      <c r="C50">
        <v>38</v>
      </c>
      <c r="D50">
        <f t="shared" si="5"/>
        <v>37.333333333333336</v>
      </c>
    </row>
    <row r="51" spans="1:4" x14ac:dyDescent="0.2">
      <c r="A51">
        <v>38</v>
      </c>
      <c r="B51">
        <v>34</v>
      </c>
      <c r="C51">
        <v>32</v>
      </c>
      <c r="D51">
        <f t="shared" si="5"/>
        <v>34.666666666666664</v>
      </c>
    </row>
    <row r="52" spans="1:4" x14ac:dyDescent="0.2">
      <c r="A52">
        <v>38</v>
      </c>
      <c r="B52">
        <v>40</v>
      </c>
      <c r="C52">
        <v>38</v>
      </c>
      <c r="D52">
        <f t="shared" si="5"/>
        <v>38.666666666666664</v>
      </c>
    </row>
    <row r="53" spans="1:4" x14ac:dyDescent="0.2">
      <c r="A53">
        <v>39</v>
      </c>
      <c r="B53">
        <v>37</v>
      </c>
      <c r="C53">
        <v>36</v>
      </c>
      <c r="D53">
        <f t="shared" si="5"/>
        <v>37.333333333333336</v>
      </c>
    </row>
    <row r="54" spans="1:4" x14ac:dyDescent="0.2">
      <c r="A54">
        <v>34</v>
      </c>
      <c r="B54">
        <v>32</v>
      </c>
      <c r="C54">
        <v>33</v>
      </c>
      <c r="D54">
        <f t="shared" si="5"/>
        <v>33</v>
      </c>
    </row>
    <row r="55" spans="1:4" x14ac:dyDescent="0.2">
      <c r="A55">
        <v>33</v>
      </c>
      <c r="B55">
        <v>39</v>
      </c>
      <c r="C55">
        <v>38</v>
      </c>
      <c r="D55">
        <f t="shared" si="5"/>
        <v>36.666666666666664</v>
      </c>
    </row>
    <row r="56" spans="1:4" x14ac:dyDescent="0.2">
      <c r="A56">
        <v>35</v>
      </c>
      <c r="B56">
        <v>37</v>
      </c>
      <c r="C56">
        <v>36</v>
      </c>
      <c r="D56">
        <f t="shared" si="5"/>
        <v>36</v>
      </c>
    </row>
    <row r="57" spans="1:4" x14ac:dyDescent="0.2">
      <c r="A57">
        <v>30</v>
      </c>
      <c r="B57">
        <v>39</v>
      </c>
      <c r="C57">
        <v>37</v>
      </c>
      <c r="D57">
        <f t="shared" si="5"/>
        <v>35.333333333333336</v>
      </c>
    </row>
    <row r="58" spans="1:4" x14ac:dyDescent="0.2">
      <c r="A58">
        <v>27</v>
      </c>
      <c r="B58">
        <v>30</v>
      </c>
      <c r="C58">
        <v>32</v>
      </c>
      <c r="D58">
        <f t="shared" si="5"/>
        <v>29.666666666666668</v>
      </c>
    </row>
    <row r="59" spans="1:4" x14ac:dyDescent="0.2">
      <c r="A59">
        <v>28</v>
      </c>
      <c r="B59">
        <v>28</v>
      </c>
      <c r="C59">
        <v>31</v>
      </c>
      <c r="D59">
        <f t="shared" si="5"/>
        <v>29</v>
      </c>
    </row>
    <row r="60" spans="1:4" x14ac:dyDescent="0.2">
      <c r="A60">
        <v>33</v>
      </c>
      <c r="B60">
        <v>32</v>
      </c>
      <c r="C60">
        <v>33</v>
      </c>
      <c r="D60">
        <f t="shared" si="5"/>
        <v>32.666666666666664</v>
      </c>
    </row>
    <row r="61" spans="1:4" x14ac:dyDescent="0.2">
      <c r="A61">
        <v>21</v>
      </c>
      <c r="B61">
        <v>16</v>
      </c>
      <c r="C61">
        <v>23</v>
      </c>
      <c r="D61">
        <f t="shared" si="5"/>
        <v>20</v>
      </c>
    </row>
    <row r="62" spans="1:4" x14ac:dyDescent="0.2">
      <c r="A62">
        <v>37</v>
      </c>
      <c r="B62">
        <v>35</v>
      </c>
      <c r="C62">
        <v>35</v>
      </c>
      <c r="D62">
        <f t="shared" si="5"/>
        <v>35.666666666666664</v>
      </c>
    </row>
    <row r="63" spans="1:4" x14ac:dyDescent="0.2">
      <c r="A63">
        <v>23</v>
      </c>
      <c r="B63">
        <v>32</v>
      </c>
      <c r="C63">
        <v>33</v>
      </c>
      <c r="D63">
        <f t="shared" si="5"/>
        <v>29.333333333333332</v>
      </c>
    </row>
    <row r="64" spans="1:4" x14ac:dyDescent="0.2">
      <c r="A64">
        <v>31</v>
      </c>
      <c r="B64">
        <v>28</v>
      </c>
      <c r="C64">
        <v>31</v>
      </c>
      <c r="D64">
        <f t="shared" si="5"/>
        <v>30</v>
      </c>
    </row>
    <row r="65" spans="1:4" x14ac:dyDescent="0.2">
      <c r="A65">
        <v>30</v>
      </c>
      <c r="B65">
        <v>32</v>
      </c>
      <c r="C65">
        <v>33</v>
      </c>
      <c r="D65">
        <f t="shared" si="5"/>
        <v>31.666666666666668</v>
      </c>
    </row>
    <row r="66" spans="1:4" x14ac:dyDescent="0.2">
      <c r="A66">
        <v>28</v>
      </c>
      <c r="B66">
        <v>22</v>
      </c>
      <c r="C66">
        <v>27</v>
      </c>
      <c r="D66">
        <f t="shared" ref="D66" si="6">AVERAGE(A66:C66)</f>
        <v>25.666666666666668</v>
      </c>
    </row>
    <row r="67" spans="1:4" x14ac:dyDescent="0.2">
      <c r="A67">
        <v>32</v>
      </c>
      <c r="B67">
        <v>28</v>
      </c>
      <c r="C67">
        <v>31</v>
      </c>
      <c r="D67">
        <f t="shared" ref="D67:D76" si="7">AVERAGE(A67:C67)</f>
        <v>30.333333333333332</v>
      </c>
    </row>
    <row r="68" spans="1:4" x14ac:dyDescent="0.2">
      <c r="A68">
        <v>30</v>
      </c>
      <c r="B68">
        <v>35</v>
      </c>
      <c r="C68">
        <v>35</v>
      </c>
      <c r="D68">
        <f t="shared" si="7"/>
        <v>33.333333333333336</v>
      </c>
    </row>
    <row r="69" spans="1:4" x14ac:dyDescent="0.2">
      <c r="A69">
        <v>36</v>
      </c>
      <c r="B69">
        <v>33</v>
      </c>
      <c r="C69">
        <v>34</v>
      </c>
      <c r="D69">
        <f t="shared" si="7"/>
        <v>34.333333333333336</v>
      </c>
    </row>
    <row r="70" spans="1:4" x14ac:dyDescent="0.2">
      <c r="A70">
        <v>35</v>
      </c>
      <c r="B70">
        <v>28</v>
      </c>
      <c r="C70">
        <v>31</v>
      </c>
      <c r="D70">
        <f t="shared" si="7"/>
        <v>31.333333333333332</v>
      </c>
    </row>
    <row r="71" spans="1:4" x14ac:dyDescent="0.2">
      <c r="A71">
        <v>31</v>
      </c>
      <c r="B71">
        <v>35</v>
      </c>
      <c r="C71">
        <v>35</v>
      </c>
      <c r="D71">
        <f t="shared" si="7"/>
        <v>33.666666666666664</v>
      </c>
    </row>
    <row r="72" spans="1:4" x14ac:dyDescent="0.2">
      <c r="A72">
        <v>30</v>
      </c>
      <c r="B72">
        <v>27</v>
      </c>
      <c r="C72">
        <v>30</v>
      </c>
      <c r="D72">
        <f t="shared" si="7"/>
        <v>29</v>
      </c>
    </row>
    <row r="73" spans="1:4" x14ac:dyDescent="0.2">
      <c r="A73">
        <v>21</v>
      </c>
      <c r="B73">
        <v>14</v>
      </c>
      <c r="C73">
        <v>22</v>
      </c>
      <c r="D73">
        <f t="shared" si="7"/>
        <v>19</v>
      </c>
    </row>
    <row r="74" spans="1:4" x14ac:dyDescent="0.2">
      <c r="A74">
        <v>34</v>
      </c>
      <c r="B74">
        <v>34</v>
      </c>
      <c r="C74">
        <v>35</v>
      </c>
      <c r="D74">
        <f t="shared" si="7"/>
        <v>34.333333333333336</v>
      </c>
    </row>
    <row r="75" spans="1:4" x14ac:dyDescent="0.2">
      <c r="A75">
        <v>21</v>
      </c>
      <c r="B75">
        <v>28</v>
      </c>
      <c r="C75">
        <v>31</v>
      </c>
      <c r="D75">
        <f t="shared" si="7"/>
        <v>26.666666666666668</v>
      </c>
    </row>
    <row r="76" spans="1:4" x14ac:dyDescent="0.2">
      <c r="A76">
        <v>30</v>
      </c>
      <c r="B76">
        <v>25</v>
      </c>
      <c r="C76">
        <v>29</v>
      </c>
      <c r="D76">
        <f t="shared" si="7"/>
        <v>28</v>
      </c>
    </row>
  </sheetData>
  <pageMargins left="0.75" right="0.75" top="1" bottom="1" header="0.5" footer="0.5"/>
  <pageSetup orientation="portrait" horizontalDpi="4294967292" verticalDpi="429496729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Data</vt:lpstr>
      <vt:lpstr>Charts</vt:lpstr>
      <vt:lpstr>Independent t-Test</vt:lpstr>
      <vt:lpstr>Dependent t-Test</vt:lpstr>
      <vt:lpstr>Chi-Square Contingency Table</vt:lpstr>
      <vt:lpstr>Mann-Whitney U Test</vt:lpstr>
      <vt:lpstr>Kruskal-Wallis H Test</vt:lpstr>
      <vt:lpstr>One-Way Between Subjects ANOVA</vt:lpstr>
      <vt:lpstr>One-Way Within Subjects ANOVA</vt:lpstr>
      <vt:lpstr>Friedman Test</vt:lpstr>
      <vt:lpstr>Wilcoxon Signed Ranks Test</vt:lpstr>
      <vt:lpstr>Related Samples Sign Test</vt:lpstr>
      <vt:lpstr>Confidence Interval</vt:lpstr>
    </vt:vector>
  </TitlesOfParts>
  <Manager/>
  <Company>Watertree Press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Computer Anxiety</dc:title>
  <dc:subject/>
  <dc:creator>Alfred P. Rovai</dc:creator>
  <cp:keywords/>
  <dc:description/>
  <cp:lastModifiedBy>Microsoft Office User</cp:lastModifiedBy>
  <dcterms:created xsi:type="dcterms:W3CDTF">2011-08-01T14:22:18Z</dcterms:created>
  <dcterms:modified xsi:type="dcterms:W3CDTF">2015-09-08T19:43:21Z</dcterms:modified>
  <cp:category/>
</cp:coreProperties>
</file>